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.xml" ContentType="application/vnd.openxmlformats-officedocument.drawing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4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6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7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8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9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2.xml" ContentType="application/vnd.openxmlformats-officedocument.themeOverride+xml"/>
  <Override PartName="/xl/charts/chart60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التقارير الشهرية\التقرير الشهرى 2022\Feb 2022\"/>
    </mc:Choice>
  </mc:AlternateContent>
  <bookViews>
    <workbookView xWindow="-105" yWindow="-105" windowWidth="16605" windowHeight="8850" tabRatio="601" activeTab="1"/>
  </bookViews>
  <sheets>
    <sheet name="التأمين فبراير 2022" sheetId="31" r:id="rId1"/>
    <sheet name="سوق رأس المال فبراير  2022" sheetId="13" r:id="rId2"/>
    <sheet name="Sheet4" sheetId="34" r:id="rId3"/>
    <sheet name="التمويل العقاري فبراير 2022" sheetId="38" r:id="rId4"/>
    <sheet name="التأجير التمويلي فبراير 2022" sheetId="39" r:id="rId5"/>
    <sheet name="التخصيم فبراير  2022" sheetId="20" r:id="rId6"/>
    <sheet name="تمويل متناهي الصغر فبراير 2022" sheetId="15" r:id="rId7"/>
    <sheet name="التمويل الاستهلاكي فبراير 2022" sheetId="40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5" hidden="1">'التخصيم فبراير  2022'!$B$65:$D$79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5" i="13" l="1"/>
  <c r="G95" i="13"/>
  <c r="H95" i="13"/>
  <c r="F95" i="13"/>
  <c r="D65" i="13"/>
  <c r="D64" i="13"/>
  <c r="D63" i="13"/>
  <c r="D62" i="13"/>
  <c r="C62" i="13"/>
  <c r="C65" i="13"/>
  <c r="C64" i="13"/>
  <c r="C63" i="13"/>
  <c r="E88" i="39" l="1"/>
  <c r="D164" i="31" l="1"/>
  <c r="D165" i="31"/>
  <c r="D166" i="31"/>
  <c r="D167" i="31"/>
  <c r="D168" i="31"/>
  <c r="D169" i="31"/>
  <c r="D170" i="31"/>
  <c r="D171" i="31"/>
  <c r="D172" i="31"/>
  <c r="D173" i="31"/>
  <c r="D163" i="31"/>
  <c r="C69" i="31" l="1"/>
  <c r="D6" i="13" l="1"/>
  <c r="D5" i="13"/>
  <c r="C12" i="13"/>
  <c r="C6" i="13"/>
  <c r="C5" i="13"/>
  <c r="C8" i="13" s="1"/>
  <c r="E36" i="38" l="1"/>
  <c r="A134" i="38"/>
  <c r="E74" i="15" l="1"/>
  <c r="C74" i="15"/>
  <c r="E65" i="15"/>
  <c r="C65" i="15"/>
  <c r="E43" i="15"/>
  <c r="C43" i="15"/>
  <c r="E19" i="15"/>
  <c r="C19" i="15"/>
  <c r="E143" i="40" l="1"/>
  <c r="I15" i="34" l="1"/>
  <c r="H15" i="34"/>
  <c r="J14" i="34"/>
  <c r="J13" i="34"/>
  <c r="J12" i="34"/>
  <c r="J11" i="34"/>
  <c r="J9" i="34"/>
  <c r="J8" i="34"/>
  <c r="I7" i="34"/>
  <c r="H7" i="34"/>
  <c r="I6" i="34"/>
  <c r="H6" i="34"/>
  <c r="J6" i="34" s="1"/>
  <c r="J7" i="34" l="1"/>
  <c r="J15" i="34"/>
  <c r="I10" i="34"/>
  <c r="H10" i="34"/>
  <c r="J10" i="34" s="1"/>
  <c r="C124" i="40"/>
  <c r="C108" i="40"/>
  <c r="G90" i="40"/>
  <c r="C90" i="40"/>
  <c r="G75" i="40"/>
  <c r="C75" i="40"/>
  <c r="G53" i="40"/>
  <c r="C53" i="40"/>
  <c r="D51" i="40" s="1"/>
  <c r="G34" i="40"/>
  <c r="C34" i="40"/>
  <c r="D33" i="40" s="1"/>
  <c r="H91" i="39"/>
  <c r="D91" i="39"/>
  <c r="E90" i="39" s="1"/>
  <c r="H68" i="39"/>
  <c r="D68" i="39"/>
  <c r="E62" i="39" s="1"/>
  <c r="G50" i="39"/>
  <c r="C50" i="39"/>
  <c r="C34" i="39"/>
  <c r="D29" i="39" s="1"/>
  <c r="G33" i="39"/>
  <c r="E12" i="39"/>
  <c r="E11" i="39"/>
  <c r="E6" i="39"/>
  <c r="E5" i="39"/>
  <c r="H166" i="38"/>
  <c r="D166" i="38"/>
  <c r="E171" i="38" s="1"/>
  <c r="G151" i="38"/>
  <c r="F149" i="38"/>
  <c r="F150" i="38" s="1"/>
  <c r="F151" i="38" s="1"/>
  <c r="F152" i="38" s="1"/>
  <c r="F153" i="38" s="1"/>
  <c r="F154" i="38" s="1"/>
  <c r="F155" i="38" s="1"/>
  <c r="H144" i="38"/>
  <c r="D144" i="38"/>
  <c r="E139" i="38" s="1"/>
  <c r="A144" i="38"/>
  <c r="A143" i="38"/>
  <c r="A142" i="38"/>
  <c r="A140" i="38"/>
  <c r="A139" i="38"/>
  <c r="A138" i="38"/>
  <c r="A137" i="38"/>
  <c r="B136" i="38"/>
  <c r="B137" i="38" s="1"/>
  <c r="B138" i="38" s="1"/>
  <c r="B139" i="38" s="1"/>
  <c r="B140" i="38" s="1"/>
  <c r="B142" i="38" s="1"/>
  <c r="A136" i="38"/>
  <c r="B135" i="38"/>
  <c r="A135" i="38"/>
  <c r="H132" i="38"/>
  <c r="D129" i="38"/>
  <c r="C129" i="38"/>
  <c r="D128" i="38"/>
  <c r="C128" i="38"/>
  <c r="D127" i="38"/>
  <c r="C127" i="38"/>
  <c r="D125" i="38"/>
  <c r="C125" i="38"/>
  <c r="D120" i="38"/>
  <c r="C120" i="38"/>
  <c r="D119" i="38"/>
  <c r="C119" i="38"/>
  <c r="D118" i="38"/>
  <c r="C118" i="38"/>
  <c r="D116" i="38"/>
  <c r="C116" i="38"/>
  <c r="F112" i="38"/>
  <c r="E112" i="38"/>
  <c r="D112" i="38"/>
  <c r="C112" i="38"/>
  <c r="D97" i="38"/>
  <c r="C97" i="38"/>
  <c r="D96" i="38"/>
  <c r="C96" i="38"/>
  <c r="D95" i="38"/>
  <c r="C95" i="38"/>
  <c r="D93" i="38"/>
  <c r="D87" i="38"/>
  <c r="C87" i="38"/>
  <c r="D86" i="38"/>
  <c r="C86" i="38"/>
  <c r="D85" i="38"/>
  <c r="C85" i="38"/>
  <c r="D83" i="38"/>
  <c r="C83" i="38"/>
  <c r="C93" i="38" s="1"/>
  <c r="F79" i="38"/>
  <c r="E79" i="38"/>
  <c r="D79" i="38"/>
  <c r="C79" i="38"/>
  <c r="J68" i="38"/>
  <c r="I68" i="38"/>
  <c r="J67" i="38"/>
  <c r="I67" i="38"/>
  <c r="J66" i="38"/>
  <c r="I66" i="38"/>
  <c r="J64" i="38"/>
  <c r="I64" i="38"/>
  <c r="F61" i="38"/>
  <c r="E61" i="38"/>
  <c r="D61" i="38"/>
  <c r="C61" i="38"/>
  <c r="J59" i="38"/>
  <c r="I59" i="38"/>
  <c r="J58" i="38"/>
  <c r="I58" i="38"/>
  <c r="J57" i="38"/>
  <c r="J60" i="38" s="1"/>
  <c r="I57" i="38"/>
  <c r="J55" i="38"/>
  <c r="I55" i="38"/>
  <c r="J45" i="38"/>
  <c r="I45" i="38"/>
  <c r="J44" i="38"/>
  <c r="I44" i="38"/>
  <c r="J43" i="38"/>
  <c r="I43" i="38"/>
  <c r="J41" i="38"/>
  <c r="I41" i="38"/>
  <c r="F36" i="38"/>
  <c r="D36" i="38"/>
  <c r="C36" i="38"/>
  <c r="J35" i="38"/>
  <c r="I35" i="38"/>
  <c r="J34" i="38"/>
  <c r="I34" i="38"/>
  <c r="J33" i="38"/>
  <c r="J36" i="38" s="1"/>
  <c r="I33" i="38"/>
  <c r="J31" i="38"/>
  <c r="I31" i="38"/>
  <c r="F22" i="38"/>
  <c r="F21" i="38"/>
  <c r="F20" i="38"/>
  <c r="F19" i="38"/>
  <c r="F9" i="38"/>
  <c r="F8" i="38"/>
  <c r="F7" i="38"/>
  <c r="F6" i="38"/>
  <c r="F5" i="38"/>
  <c r="E59" i="39" l="1"/>
  <c r="E68" i="39" s="1"/>
  <c r="D26" i="39"/>
  <c r="D30" i="39"/>
  <c r="E63" i="39"/>
  <c r="D31" i="39"/>
  <c r="E67" i="39"/>
  <c r="E83" i="39"/>
  <c r="E87" i="39"/>
  <c r="E86" i="39"/>
  <c r="E84" i="39"/>
  <c r="E89" i="39"/>
  <c r="E82" i="39"/>
  <c r="E81" i="39"/>
  <c r="E85" i="39"/>
  <c r="E66" i="39"/>
  <c r="D27" i="39"/>
  <c r="D33" i="39"/>
  <c r="E161" i="38"/>
  <c r="E163" i="38"/>
  <c r="E160" i="38"/>
  <c r="E153" i="38"/>
  <c r="E164" i="38"/>
  <c r="E138" i="38"/>
  <c r="E136" i="38"/>
  <c r="E141" i="38"/>
  <c r="E135" i="38"/>
  <c r="E140" i="38"/>
  <c r="E143" i="38"/>
  <c r="C121" i="38"/>
  <c r="D121" i="38"/>
  <c r="D88" i="38"/>
  <c r="I69" i="38"/>
  <c r="I46" i="38"/>
  <c r="D130" i="38"/>
  <c r="C130" i="38"/>
  <c r="C88" i="38"/>
  <c r="D98" i="38"/>
  <c r="C98" i="38"/>
  <c r="I60" i="38"/>
  <c r="J69" i="38"/>
  <c r="I36" i="38"/>
  <c r="J46" i="38"/>
  <c r="D115" i="40"/>
  <c r="D118" i="40"/>
  <c r="D113" i="40"/>
  <c r="D116" i="40"/>
  <c r="D121" i="40"/>
  <c r="D114" i="40"/>
  <c r="D120" i="40"/>
  <c r="D123" i="40"/>
  <c r="D119" i="40"/>
  <c r="D117" i="40"/>
  <c r="D122" i="40"/>
  <c r="D97" i="40"/>
  <c r="D103" i="40"/>
  <c r="D85" i="40"/>
  <c r="D96" i="40"/>
  <c r="C77" i="40"/>
  <c r="D43" i="40"/>
  <c r="D67" i="40"/>
  <c r="D46" i="40"/>
  <c r="D66" i="40"/>
  <c r="D84" i="40"/>
  <c r="D47" i="40"/>
  <c r="D63" i="40"/>
  <c r="D71" i="40"/>
  <c r="D81" i="40"/>
  <c r="D42" i="40"/>
  <c r="D50" i="40"/>
  <c r="D64" i="40"/>
  <c r="D70" i="40"/>
  <c r="D82" i="40"/>
  <c r="D98" i="40"/>
  <c r="D23" i="40"/>
  <c r="D27" i="40"/>
  <c r="D29" i="40"/>
  <c r="D25" i="40"/>
  <c r="D32" i="40"/>
  <c r="D26" i="40"/>
  <c r="D31" i="40"/>
  <c r="D24" i="40"/>
  <c r="D28" i="40"/>
  <c r="D30" i="40"/>
  <c r="D40" i="40"/>
  <c r="D44" i="40"/>
  <c r="D48" i="40"/>
  <c r="D65" i="40"/>
  <c r="D73" i="40"/>
  <c r="D72" i="40"/>
  <c r="D88" i="40"/>
  <c r="D87" i="40"/>
  <c r="D89" i="40"/>
  <c r="D101" i="40"/>
  <c r="D99" i="40"/>
  <c r="D106" i="40"/>
  <c r="D41" i="40"/>
  <c r="D45" i="40"/>
  <c r="D49" i="40"/>
  <c r="D52" i="40"/>
  <c r="D62" i="40"/>
  <c r="D68" i="40"/>
  <c r="D69" i="40"/>
  <c r="D74" i="40"/>
  <c r="D83" i="40"/>
  <c r="D86" i="40"/>
  <c r="D95" i="40"/>
  <c r="D105" i="40"/>
  <c r="D100" i="40"/>
  <c r="C109" i="40"/>
  <c r="D102" i="40"/>
  <c r="D104" i="40"/>
  <c r="D107" i="40"/>
  <c r="D47" i="39"/>
  <c r="D43" i="39"/>
  <c r="D46" i="39"/>
  <c r="D42" i="39"/>
  <c r="D49" i="39"/>
  <c r="D45" i="39"/>
  <c r="D41" i="39"/>
  <c r="D48" i="39"/>
  <c r="D44" i="39"/>
  <c r="D40" i="39"/>
  <c r="D24" i="39"/>
  <c r="D28" i="39"/>
  <c r="D32" i="39"/>
  <c r="E60" i="39"/>
  <c r="E64" i="39"/>
  <c r="D25" i="39"/>
  <c r="E61" i="39"/>
  <c r="E65" i="39"/>
  <c r="E134" i="38"/>
  <c r="E142" i="38"/>
  <c r="E137" i="38"/>
  <c r="E155" i="38"/>
  <c r="E162" i="38"/>
  <c r="E156" i="38"/>
  <c r="E159" i="38"/>
  <c r="E154" i="38"/>
  <c r="E157" i="38"/>
  <c r="E158" i="38"/>
  <c r="E165" i="38"/>
  <c r="E91" i="39" l="1"/>
  <c r="D75" i="40"/>
  <c r="D90" i="40"/>
  <c r="D34" i="40"/>
  <c r="D53" i="40"/>
  <c r="D108" i="40"/>
  <c r="D124" i="40"/>
  <c r="D34" i="39"/>
  <c r="D50" i="39"/>
  <c r="E144" i="38"/>
  <c r="E166" i="38"/>
  <c r="E25" i="15" l="1"/>
  <c r="C102" i="20" l="1"/>
  <c r="D90" i="20" s="1"/>
  <c r="G81" i="20"/>
  <c r="G80" i="20"/>
  <c r="G102" i="20"/>
  <c r="B19" i="20"/>
  <c r="D99" i="20" l="1"/>
  <c r="D89" i="20"/>
  <c r="D97" i="20"/>
  <c r="D95" i="20"/>
  <c r="D91" i="20"/>
  <c r="D101" i="20"/>
  <c r="D93" i="20"/>
  <c r="D100" i="20"/>
  <c r="D96" i="20"/>
  <c r="D92" i="20"/>
  <c r="D98" i="20"/>
  <c r="D94" i="20"/>
  <c r="C114" i="13"/>
  <c r="C110" i="13"/>
  <c r="D110" i="13"/>
  <c r="D114" i="13"/>
  <c r="D12" i="13" l="1"/>
  <c r="E178" i="31" l="1"/>
  <c r="E179" i="31"/>
  <c r="E180" i="31"/>
  <c r="E181" i="31"/>
  <c r="E182" i="31"/>
  <c r="C36" i="20" l="1"/>
  <c r="B36" i="20" l="1"/>
  <c r="E11" i="13" l="1"/>
  <c r="E7" i="13"/>
  <c r="E107" i="13" l="1"/>
  <c r="C19" i="20" l="1"/>
  <c r="E65" i="13" l="1"/>
  <c r="C66" i="13" l="1"/>
  <c r="G174" i="31" l="1"/>
  <c r="D174" i="31"/>
  <c r="C174" i="31"/>
  <c r="F161" i="31"/>
  <c r="D157" i="31"/>
  <c r="C156" i="31"/>
  <c r="C154" i="31"/>
  <c r="A151" i="3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44" i="31"/>
  <c r="A145" i="31" s="1"/>
  <c r="A146" i="31" s="1"/>
  <c r="A147" i="31" s="1"/>
  <c r="A148" i="31" s="1"/>
  <c r="A149" i="31" s="1"/>
  <c r="A150" i="31" s="1"/>
  <c r="F141" i="31"/>
  <c r="B140" i="31"/>
  <c r="E128" i="31"/>
  <c r="E124" i="31"/>
  <c r="L111" i="31"/>
  <c r="I111" i="31"/>
  <c r="D111" i="31"/>
  <c r="C111" i="31"/>
  <c r="E108" i="31" s="1"/>
  <c r="M92" i="31"/>
  <c r="I92" i="31"/>
  <c r="D92" i="31"/>
  <c r="F81" i="31" s="1"/>
  <c r="C92" i="31"/>
  <c r="E91" i="31" s="1"/>
  <c r="K82" i="31"/>
  <c r="K83" i="31" s="1"/>
  <c r="K84" i="31" s="1"/>
  <c r="K85" i="31" s="1"/>
  <c r="K86" i="31" s="1"/>
  <c r="K87" i="31" s="1"/>
  <c r="K88" i="31" s="1"/>
  <c r="K89" i="31" s="1"/>
  <c r="K90" i="31" s="1"/>
  <c r="K91" i="31" s="1"/>
  <c r="G82" i="31"/>
  <c r="G83" i="31" s="1"/>
  <c r="G84" i="31" s="1"/>
  <c r="G85" i="31" s="1"/>
  <c r="G86" i="31" s="1"/>
  <c r="G87" i="31" s="1"/>
  <c r="G88" i="31" s="1"/>
  <c r="G89" i="31" s="1"/>
  <c r="G90" i="31" s="1"/>
  <c r="G91" i="31" s="1"/>
  <c r="D69" i="31"/>
  <c r="E68" i="31"/>
  <c r="E67" i="31"/>
  <c r="D66" i="31"/>
  <c r="C66" i="31"/>
  <c r="E65" i="31"/>
  <c r="E64" i="31"/>
  <c r="D55" i="31"/>
  <c r="C55" i="31"/>
  <c r="E54" i="31"/>
  <c r="E53" i="31"/>
  <c r="D52" i="31"/>
  <c r="C52" i="31"/>
  <c r="E51" i="31"/>
  <c r="E50" i="31"/>
  <c r="D39" i="31"/>
  <c r="C39" i="31"/>
  <c r="E38" i="31"/>
  <c r="E37" i="31"/>
  <c r="D36" i="31"/>
  <c r="C36" i="31"/>
  <c r="E35" i="31"/>
  <c r="E34" i="31"/>
  <c r="D12" i="31"/>
  <c r="C12" i="31"/>
  <c r="E11" i="31"/>
  <c r="E10" i="31"/>
  <c r="D9" i="31"/>
  <c r="C9" i="31"/>
  <c r="E8" i="31"/>
  <c r="E7" i="31"/>
  <c r="D143" i="31" l="1"/>
  <c r="F103" i="31"/>
  <c r="F107" i="31"/>
  <c r="F100" i="31"/>
  <c r="F104" i="31"/>
  <c r="F108" i="31"/>
  <c r="F101" i="31"/>
  <c r="F105" i="31"/>
  <c r="F109" i="31"/>
  <c r="F102" i="31"/>
  <c r="F106" i="31"/>
  <c r="F110" i="31"/>
  <c r="E39" i="31"/>
  <c r="E52" i="31"/>
  <c r="E66" i="31"/>
  <c r="E69" i="31"/>
  <c r="D146" i="31"/>
  <c r="D150" i="31"/>
  <c r="D144" i="31"/>
  <c r="D152" i="31"/>
  <c r="E107" i="31"/>
  <c r="E104" i="31"/>
  <c r="E101" i="31"/>
  <c r="E105" i="31"/>
  <c r="E102" i="31"/>
  <c r="E109" i="31"/>
  <c r="E106" i="31"/>
  <c r="E110" i="31"/>
  <c r="E84" i="31"/>
  <c r="E82" i="31"/>
  <c r="E88" i="31"/>
  <c r="E85" i="31"/>
  <c r="E89" i="31"/>
  <c r="E86" i="31"/>
  <c r="E90" i="31"/>
  <c r="E81" i="31"/>
  <c r="E83" i="31"/>
  <c r="E87" i="31"/>
  <c r="E100" i="31"/>
  <c r="E103" i="31"/>
  <c r="F83" i="31"/>
  <c r="F82" i="31"/>
  <c r="F85" i="31"/>
  <c r="F87" i="31"/>
  <c r="F84" i="31"/>
  <c r="F86" i="31"/>
  <c r="F88" i="31"/>
  <c r="E36" i="31"/>
  <c r="E9" i="31"/>
  <c r="E55" i="31"/>
  <c r="E12" i="31"/>
  <c r="F89" i="31"/>
  <c r="F90" i="31"/>
  <c r="D145" i="31"/>
  <c r="D147" i="31"/>
  <c r="D149" i="31"/>
  <c r="D151" i="31"/>
  <c r="D153" i="31"/>
  <c r="F91" i="31"/>
  <c r="D148" i="31"/>
  <c r="E111" i="31" l="1"/>
  <c r="F92" i="31"/>
  <c r="E92" i="31"/>
  <c r="F111" i="31"/>
  <c r="D88" i="20" l="1"/>
  <c r="D66" i="13" l="1"/>
  <c r="E84" i="13" l="1"/>
  <c r="E85" i="13"/>
  <c r="E86" i="13"/>
  <c r="D38" i="20" l="1"/>
  <c r="D36" i="20"/>
  <c r="B82" i="20" l="1"/>
  <c r="D37" i="20" l="1"/>
  <c r="E113" i="13" l="1"/>
  <c r="F113" i="13" l="1"/>
  <c r="F109" i="13" l="1"/>
  <c r="H109" i="13" s="1"/>
  <c r="D29" i="13" s="1"/>
  <c r="E109" i="13"/>
  <c r="H113" i="13"/>
  <c r="D33" i="13" s="1"/>
  <c r="G113" i="13"/>
  <c r="C33" i="13" s="1"/>
  <c r="G109" i="13" l="1"/>
  <c r="C29" i="13" s="1"/>
  <c r="D8" i="13"/>
  <c r="E33" i="13" l="1"/>
  <c r="E29" i="13"/>
  <c r="E46" i="13" l="1"/>
  <c r="J100" i="15" l="1"/>
  <c r="J88" i="15"/>
  <c r="J75" i="15"/>
  <c r="J65" i="15"/>
  <c r="J53" i="15"/>
  <c r="J44" i="15"/>
  <c r="J27" i="15"/>
  <c r="J17" i="15"/>
  <c r="D4" i="20" l="1"/>
  <c r="D5" i="20"/>
  <c r="D19" i="20"/>
  <c r="D20" i="20"/>
  <c r="D21" i="20"/>
  <c r="E106" i="20"/>
  <c r="E107" i="20" s="1"/>
  <c r="E108" i="20" s="1"/>
  <c r="E109" i="20" s="1"/>
  <c r="E63" i="13" l="1"/>
  <c r="E64" i="13"/>
  <c r="H99" i="13" l="1"/>
  <c r="I99" i="13" s="1"/>
  <c r="D77" i="13" s="1"/>
  <c r="H100" i="13"/>
  <c r="I100" i="13" s="1"/>
  <c r="H98" i="13"/>
  <c r="H97" i="13"/>
  <c r="F100" i="13"/>
  <c r="G100" i="13" s="1"/>
  <c r="C78" i="13" s="1"/>
  <c r="F99" i="13"/>
  <c r="G99" i="13" s="1"/>
  <c r="C77" i="13" s="1"/>
  <c r="F98" i="13"/>
  <c r="G98" i="13" s="1"/>
  <c r="C76" i="13" s="1"/>
  <c r="F97" i="13"/>
  <c r="G97" i="13" s="1"/>
  <c r="C75" i="13" s="1"/>
  <c r="D92" i="13" l="1"/>
  <c r="C79" i="13"/>
  <c r="F112" i="13"/>
  <c r="F111" i="13"/>
  <c r="F108" i="13"/>
  <c r="H108" i="13" s="1"/>
  <c r="F107" i="13"/>
  <c r="F110" i="13" s="1"/>
  <c r="H110" i="13" s="1"/>
  <c r="E112" i="13"/>
  <c r="E111" i="13"/>
  <c r="E114" i="13" s="1"/>
  <c r="E108" i="13"/>
  <c r="E110" i="13" s="1"/>
  <c r="F114" i="13" l="1"/>
  <c r="H114" i="13" s="1"/>
  <c r="G114" i="13"/>
  <c r="F51" i="13"/>
  <c r="G31" i="13" l="1"/>
  <c r="C25" i="15" l="1"/>
  <c r="C37" i="15"/>
  <c r="E37" i="15"/>
  <c r="C49" i="15"/>
  <c r="E49" i="15"/>
  <c r="C71" i="15"/>
  <c r="D67" i="15" s="1"/>
  <c r="J68" i="15" s="1"/>
  <c r="E71" i="15"/>
  <c r="F67" i="15" s="1"/>
  <c r="J78" i="15" s="1"/>
  <c r="C80" i="15"/>
  <c r="D76" i="15" s="1"/>
  <c r="J93" i="15" s="1"/>
  <c r="E80" i="15"/>
  <c r="F76" i="15" s="1"/>
  <c r="J105" i="15" s="1"/>
  <c r="F46" i="15" l="1"/>
  <c r="J58" i="15" s="1"/>
  <c r="D46" i="15"/>
  <c r="J49" i="15" s="1"/>
  <c r="F22" i="15"/>
  <c r="J40" i="15" s="1"/>
  <c r="D21" i="15"/>
  <c r="J21" i="15" s="1"/>
  <c r="J31" i="15"/>
  <c r="D70" i="15"/>
  <c r="J69" i="15" s="1"/>
  <c r="F45" i="15"/>
  <c r="J56" i="15" s="1"/>
  <c r="F79" i="15"/>
  <c r="J104" i="15" s="1"/>
  <c r="F77" i="15"/>
  <c r="J107" i="15" s="1"/>
  <c r="D79" i="15"/>
  <c r="J92" i="15" s="1"/>
  <c r="D77" i="15"/>
  <c r="J95" i="15" s="1"/>
  <c r="F70" i="15"/>
  <c r="J79" i="15" s="1"/>
  <c r="F68" i="15"/>
  <c r="J81" i="15" s="1"/>
  <c r="D68" i="15"/>
  <c r="J71" i="15" s="1"/>
  <c r="F48" i="15"/>
  <c r="J59" i="15" s="1"/>
  <c r="F47" i="15"/>
  <c r="J57" i="15" s="1"/>
  <c r="D24" i="15"/>
  <c r="J24" i="15" s="1"/>
  <c r="D22" i="15"/>
  <c r="J23" i="15" s="1"/>
  <c r="D47" i="15"/>
  <c r="J48" i="15" s="1"/>
  <c r="D45" i="15"/>
  <c r="J47" i="15" s="1"/>
  <c r="J30" i="15"/>
  <c r="F23" i="15"/>
  <c r="J39" i="15" s="1"/>
  <c r="F21" i="15"/>
  <c r="J38" i="15" s="1"/>
  <c r="F78" i="15"/>
  <c r="J106" i="15" s="1"/>
  <c r="F69" i="15"/>
  <c r="J80" i="15" s="1"/>
  <c r="J33" i="15"/>
  <c r="D23" i="15"/>
  <c r="J22" i="15" s="1"/>
  <c r="D78" i="15"/>
  <c r="J94" i="15" s="1"/>
  <c r="D69" i="15"/>
  <c r="J70" i="15" s="1"/>
  <c r="D48" i="15"/>
  <c r="J50" i="15" s="1"/>
  <c r="J32" i="15"/>
  <c r="F24" i="15"/>
  <c r="J41" i="15" s="1"/>
  <c r="J82" i="15" l="1"/>
  <c r="J108" i="15"/>
  <c r="J96" i="15"/>
  <c r="J72" i="15"/>
  <c r="J60" i="15"/>
  <c r="J51" i="15"/>
  <c r="J42" i="15"/>
  <c r="J25" i="15"/>
  <c r="F80" i="15"/>
  <c r="D80" i="15"/>
  <c r="D71" i="15"/>
  <c r="F49" i="15"/>
  <c r="D25" i="15"/>
  <c r="J34" i="15"/>
  <c r="D49" i="15"/>
  <c r="F25" i="15"/>
  <c r="E45" i="13" l="1"/>
  <c r="F45" i="13"/>
  <c r="H45" i="13"/>
  <c r="F46" i="13"/>
  <c r="H46" i="13"/>
  <c r="E47" i="13"/>
  <c r="F47" i="13"/>
  <c r="H47" i="13"/>
  <c r="E5" i="13" l="1"/>
  <c r="E6" i="13"/>
  <c r="E9" i="13"/>
  <c r="E10" i="13"/>
  <c r="E39" i="13"/>
  <c r="Y47" i="13"/>
  <c r="Y48" i="13" s="1"/>
  <c r="E62" i="13"/>
  <c r="C89" i="13"/>
  <c r="E97" i="13"/>
  <c r="I97" i="13"/>
  <c r="D75" i="13" s="1"/>
  <c r="E75" i="13" s="1"/>
  <c r="E98" i="13"/>
  <c r="I98" i="13"/>
  <c r="D76" i="13" s="1"/>
  <c r="E76" i="13" s="1"/>
  <c r="E99" i="13"/>
  <c r="E100" i="13"/>
  <c r="D78" i="13"/>
  <c r="E78" i="13" s="1"/>
  <c r="C101" i="13"/>
  <c r="D101" i="13"/>
  <c r="F101" i="13"/>
  <c r="G107" i="13"/>
  <c r="G110" i="13" s="1"/>
  <c r="H107" i="13"/>
  <c r="D27" i="13" s="1"/>
  <c r="G108" i="13"/>
  <c r="C28" i="13" s="1"/>
  <c r="D28" i="13"/>
  <c r="G111" i="13"/>
  <c r="C31" i="13" s="1"/>
  <c r="H111" i="13"/>
  <c r="D31" i="13" s="1"/>
  <c r="G112" i="13"/>
  <c r="C32" i="13" s="1"/>
  <c r="H112" i="13"/>
  <c r="D32" i="13" s="1"/>
  <c r="D34" i="13" l="1"/>
  <c r="D30" i="13"/>
  <c r="C34" i="13"/>
  <c r="C27" i="13"/>
  <c r="C30" i="13" s="1"/>
  <c r="E31" i="13"/>
  <c r="E32" i="13"/>
  <c r="E28" i="13"/>
  <c r="G101" i="13"/>
  <c r="E12" i="13"/>
  <c r="Y49" i="13"/>
  <c r="E66" i="13"/>
  <c r="E101" i="13"/>
  <c r="E27" i="13" l="1"/>
  <c r="E30" i="13"/>
  <c r="E34" i="13"/>
  <c r="E8" i="13"/>
  <c r="E77" i="13" l="1"/>
  <c r="H101" i="13"/>
  <c r="I101" i="13" s="1"/>
  <c r="D79" i="13"/>
  <c r="E79" i="13" s="1"/>
  <c r="C80" i="20" l="1"/>
  <c r="D79" i="20" s="1"/>
  <c r="D70" i="20" l="1"/>
  <c r="D78" i="20"/>
  <c r="D69" i="20"/>
  <c r="D71" i="20"/>
  <c r="D76" i="20"/>
  <c r="D67" i="20"/>
  <c r="D77" i="20"/>
  <c r="D72" i="20"/>
  <c r="D66" i="20"/>
  <c r="D73" i="20"/>
  <c r="D68" i="20"/>
  <c r="D75" i="20"/>
  <c r="D74" i="20"/>
  <c r="D81" i="20" l="1"/>
</calcChain>
</file>

<file path=xl/sharedStrings.xml><?xml version="1.0" encoding="utf-8"?>
<sst xmlns="http://schemas.openxmlformats.org/spreadsheetml/2006/main" count="1105" uniqueCount="320">
  <si>
    <t>البيان</t>
  </si>
  <si>
    <t xml:space="preserve"> </t>
  </si>
  <si>
    <t>نشاط التأمين</t>
  </si>
  <si>
    <t>صناديق المؤشرات</t>
  </si>
  <si>
    <t>السندات</t>
  </si>
  <si>
    <t>أسهم غير مقيدة (خارج المقصورة)</t>
  </si>
  <si>
    <t>الأسهم المقيدة- تشمل بورصة النيل</t>
  </si>
  <si>
    <t>البيـــــــــــــــــان</t>
  </si>
  <si>
    <t>مؤشر النيل</t>
  </si>
  <si>
    <t>EGX100</t>
  </si>
  <si>
    <t>EGX30</t>
  </si>
  <si>
    <t>المؤشر</t>
  </si>
  <si>
    <t>تطور النشاط في السوق الثانوي</t>
  </si>
  <si>
    <t>تطور النشاط في السوق الأولي (الإصدارات)</t>
  </si>
  <si>
    <t>الإجمالي</t>
  </si>
  <si>
    <t>أخرى</t>
  </si>
  <si>
    <t xml:space="preserve">الاجمالى </t>
  </si>
  <si>
    <t xml:space="preserve">الحصص السوقية %  </t>
  </si>
  <si>
    <t xml:space="preserve">اسم الشركة </t>
  </si>
  <si>
    <t>أجهزة مكتبية</t>
  </si>
  <si>
    <t>سيارات ملاكي</t>
  </si>
  <si>
    <t>معدات ثقيلة</t>
  </si>
  <si>
    <t>سيارات نقل</t>
  </si>
  <si>
    <t>إجمالي عدد العقود</t>
  </si>
  <si>
    <t>أسهم  EGX 30</t>
  </si>
  <si>
    <t>(القيمة بالمليون جنيها)</t>
  </si>
  <si>
    <t>العائد منذ بداية العام*</t>
  </si>
  <si>
    <t>عادى</t>
  </si>
  <si>
    <t>الإجمالى</t>
  </si>
  <si>
    <t>اجمالى أرصدة التمويل العقارى لدى شركات التمويل</t>
  </si>
  <si>
    <t xml:space="preserve">محافظ مشتراة </t>
  </si>
  <si>
    <t>الاجمالى</t>
  </si>
  <si>
    <t>الفئة</t>
  </si>
  <si>
    <t>نشاط التمويل متناهي الصغر</t>
  </si>
  <si>
    <t>النسبة %</t>
  </si>
  <si>
    <t>النسبة  %</t>
  </si>
  <si>
    <t>النشاط</t>
  </si>
  <si>
    <t>تجاري</t>
  </si>
  <si>
    <t>خدمي</t>
  </si>
  <si>
    <t>زراعي</t>
  </si>
  <si>
    <t>إنتاجي</t>
  </si>
  <si>
    <t>إجمالي</t>
  </si>
  <si>
    <t>الجمعيات والمؤسسات الأهلية من الفئة (أ)</t>
  </si>
  <si>
    <t>الجمعيات والمؤسسات الأهلية من الفئة (ب)</t>
  </si>
  <si>
    <t>الجمعيات والمؤسسات الأهلية من الفئة (ج)</t>
  </si>
  <si>
    <t>عدد المستفيدين 
(بالألف)</t>
  </si>
  <si>
    <t>أرصدة التمويل
 (بالمليون جنية)</t>
  </si>
  <si>
    <t>عدد المستفيدين
 (بالألف)</t>
  </si>
  <si>
    <t>أرصدة التمويل 
 (بالمليون جنية)</t>
  </si>
  <si>
    <t>تطور النشاط فيما يخص نوع العميل</t>
  </si>
  <si>
    <t>أولاً: بيان بأهم مؤشرات نشاط التمويل العقارى</t>
  </si>
  <si>
    <t>قيمة عقود التمويل العقاري موزع حسب شرائح الدخل الشهرى</t>
  </si>
  <si>
    <t>عميل صندوق*</t>
  </si>
  <si>
    <t xml:space="preserve"> * عملاء شركات التمويل العقارى فقط بدون عملاء البنوك</t>
  </si>
  <si>
    <t xml:space="preserve">أولا: تطور نشاط التأجير التمويلى </t>
  </si>
  <si>
    <t>الشركات</t>
  </si>
  <si>
    <t>عدد المستفيدين (بالألف)</t>
  </si>
  <si>
    <t>أرصدة التمويل (بالمليون جنية)*</t>
  </si>
  <si>
    <t>قيمة التمويل
 (بالمليون جنيها)</t>
  </si>
  <si>
    <t>الجمعيات والمؤسسات الأهلية من الفئة  (أ)</t>
  </si>
  <si>
    <t>اسم الشركة</t>
  </si>
  <si>
    <t xml:space="preserve">إجمالي قيمة التداول </t>
  </si>
  <si>
    <t>اجمالى أرصدة التمويل العقارى لدى شركات التمويل (مليون جنيه)</t>
  </si>
  <si>
    <t>عدد عقود التمويل العقاري</t>
  </si>
  <si>
    <t>يناير- يونيو 2018</t>
  </si>
  <si>
    <t xml:space="preserve">يناير - يونيو 2019 </t>
  </si>
  <si>
    <t>التعمير للتمويل العقاري</t>
  </si>
  <si>
    <t>المصرية للتمويل العقاري</t>
  </si>
  <si>
    <t>تمويل للتمويل العقاري</t>
  </si>
  <si>
    <t>أملاك للتمويل والاستثمار العقاري</t>
  </si>
  <si>
    <t>الأهلى للتمويل العقاري</t>
  </si>
  <si>
    <t>العربى الافريقى للتمويل العقارى</t>
  </si>
  <si>
    <t>كونتاكت للتمويل العقارى</t>
  </si>
  <si>
    <t>الحصص السوقية للشركات</t>
  </si>
  <si>
    <t>قيمة العقود (مليون جنية)</t>
  </si>
  <si>
    <t>فُرُوع التَأْمِينِ</t>
  </si>
  <si>
    <t>الحريق</t>
  </si>
  <si>
    <t>النقل البحرى</t>
  </si>
  <si>
    <t>النقل الداخلى</t>
  </si>
  <si>
    <t>(بالمليون جنية)</t>
  </si>
  <si>
    <t>أجسام السفن</t>
  </si>
  <si>
    <t>الطيران</t>
  </si>
  <si>
    <t>السيارات التكميلية</t>
  </si>
  <si>
    <t>السيارات الإجبارية</t>
  </si>
  <si>
    <t>الهندسى</t>
  </si>
  <si>
    <t>البترول</t>
  </si>
  <si>
    <t>الحوادث و المسئوليات</t>
  </si>
  <si>
    <t>قيمة الأقساط المحصلة</t>
  </si>
  <si>
    <t>قيمة التعويضات المسددة</t>
  </si>
  <si>
    <t>بَيَان (شَهْرِيّ تَفْصِيلِيّ) بِقِيمَةِ الأَقْسَاطِ المُحَصَّلَةِ وَالتَعْوِيضَاتِ المُسَدَّدَةِ لِتَأْمِينَاتِ المُمْتَلَكَاتِ وَالمَسْئُولِيَّاتِ (وفقا لفروع التأمين)</t>
  </si>
  <si>
    <t>بَيَان (تراكمىّ) بِقِيمَةِ الأَقْسَاطِ المُحَصَّلَةِ وَالتَعْوِيضَاتِ المُسَدَّدَةِ لِتَأْمِينَاتِ المُمْتَلَكَاتِ وَالمَسْئُولِيَّاتِ (وفقا لفروع التأمين)</t>
  </si>
  <si>
    <t>فروع التأمين</t>
  </si>
  <si>
    <t>معدل التغير %</t>
  </si>
  <si>
    <t>%الحصص  السوقي أقل من  3*</t>
  </si>
  <si>
    <t>%الحصص  السوقية أقل من 3*</t>
  </si>
  <si>
    <t xml:space="preserve">      %الحصص  السوقي أقل من  3*</t>
  </si>
  <si>
    <t xml:space="preserve">عدد عقود التمويل العقارى </t>
  </si>
  <si>
    <t>أقل من أو يساوى 2,500</t>
  </si>
  <si>
    <t>أكبر من 2,500 -3,500</t>
  </si>
  <si>
    <t>قيمة أسهم تأسيس (بالمليون جنيه)</t>
  </si>
  <si>
    <t>قيمة أسهم زيادة رأس المال (بالمليون جنيه)</t>
  </si>
  <si>
    <t>أسهم مقيدة ببورصة النيل</t>
  </si>
  <si>
    <t>أسهم مقيدة بالسوق الرئيسى</t>
  </si>
  <si>
    <t>إجمالى التمويل العقارى الممنوح من الشركات (مليون جنيه)</t>
  </si>
  <si>
    <t>إجمالى قيمة إعادة التمويل العقارى (مليون جنيه)</t>
  </si>
  <si>
    <t>العلاج الطبي</t>
  </si>
  <si>
    <t>قيمة التمويل العقارى
 (مليون جنيه)</t>
  </si>
  <si>
    <t>أكبر من 3,500</t>
  </si>
  <si>
    <t>إجمالي قيمة العقود (مليون جنيه)</t>
  </si>
  <si>
    <t>(القيمة بالمليون جنيه)</t>
  </si>
  <si>
    <t>معدل التغير الشهرى %</t>
  </si>
  <si>
    <t>معدل التغير السنوي %</t>
  </si>
  <si>
    <t>استثمارات صناديق التأمين الخاصة (بالمليار جنيه)*</t>
  </si>
  <si>
    <t>قيمة الأقساط المحصلة  لتأمينات الممتلكات والمسئوليات</t>
  </si>
  <si>
    <t>قيمة التعويضات المسددة  لتأمينات الممتلكات والمسئوليات</t>
  </si>
  <si>
    <t>قيمة الأقساط المحصلة للأشخاص وتكوين الأموال</t>
  </si>
  <si>
    <t>قيمة التعويضات المسددة للأشخاص وتكوين الأموال</t>
  </si>
  <si>
    <t>قيمة الأقساط المحصلة للتأمين التكافلى</t>
  </si>
  <si>
    <t>قيمة الأقساط المحصلة للتأمين التجارى</t>
  </si>
  <si>
    <t>قيمة التعويضات المسددة للتأمين التجارى</t>
  </si>
  <si>
    <t>قيمة التعويضات المسددة  للتأمين التكافلى</t>
  </si>
  <si>
    <t>شرائح الدخل (القيمة بالجنيه)</t>
  </si>
  <si>
    <t>الحصة السوقية (%)</t>
  </si>
  <si>
    <t>من قيمة الأقساط المحصلة</t>
  </si>
  <si>
    <t xml:space="preserve">عدد إصدارات أسهم زيادة رأس المال </t>
  </si>
  <si>
    <t xml:space="preserve"> عدد إصدارات أسهم تأسيس </t>
  </si>
  <si>
    <t>(القيمة بالمليار جنيه)</t>
  </si>
  <si>
    <t>الاهلى المتحد للتمويل</t>
  </si>
  <si>
    <t>أم ال اف للتمويل</t>
  </si>
  <si>
    <t>سى أي كابيتال للتمويل العقارى</t>
  </si>
  <si>
    <t>مِصْر لِلْتَأْمِين</t>
  </si>
  <si>
    <t>مِصْر لِتَأْمِينَاتِ الحَيَاةِ</t>
  </si>
  <si>
    <t>أَلْيَانْز لِتَأْمِينَاتِ الحَيَاةِ - مِصْر</t>
  </si>
  <si>
    <t>أَكْسَا لِتَأْمِينَاتِ الحَيَاةِ - مِصْر</t>
  </si>
  <si>
    <t>مِتْلِايِف لِتَأْمِينَاتِ الحَيَاةِ</t>
  </si>
  <si>
    <t>أُخْرَى*</t>
  </si>
  <si>
    <t>% قيمة العقود</t>
  </si>
  <si>
    <t>تم استحداث مؤشر  100 EGX EWI بدلا من مؤشر EGX 100</t>
  </si>
  <si>
    <t>EGX100 EWI</t>
  </si>
  <si>
    <t>35,141,8</t>
  </si>
  <si>
    <t>.</t>
  </si>
  <si>
    <t>الحصة السوقية</t>
  </si>
  <si>
    <r>
      <t xml:space="preserve">حجم الأوراق المخصمة
</t>
    </r>
    <r>
      <rPr>
        <sz val="14"/>
        <color theme="0"/>
        <rFont val="Arial"/>
        <family val="2"/>
      </rPr>
      <t xml:space="preserve"> </t>
    </r>
    <r>
      <rPr>
        <b/>
        <sz val="11"/>
        <color theme="0"/>
        <rFont val="Arial"/>
        <family val="2"/>
      </rPr>
      <t>(بالمليون جنيه)</t>
    </r>
  </si>
  <si>
    <t>الحصة السوقية %</t>
  </si>
  <si>
    <t>بدون حق الرجوع (بالمليون جنيه)</t>
  </si>
  <si>
    <t>مع حق الرجوع (بالمليون جنيه)</t>
  </si>
  <si>
    <t>إجمالي حجم الأوراق المخصمة (بالمليون جنيه)</t>
  </si>
  <si>
    <t xml:space="preserve"> الشركات المحيلة (العملاء)**</t>
  </si>
  <si>
    <t>حجم الأرصدة المدينة (بالمليون جنيه)*</t>
  </si>
  <si>
    <t>نشاط التخصيم</t>
  </si>
  <si>
    <t xml:space="preserve">قيمة عقود التمويل العقاري موزع حسب شرائح الدخل الشهرى </t>
  </si>
  <si>
    <t xml:space="preserve">عدد عقود التمويل العقاري موزع حسب شرائح الدخل الشهرى </t>
  </si>
  <si>
    <t xml:space="preserve">    ثانيا :تطور النشاطوفقا لشرائح الدخل </t>
  </si>
  <si>
    <t xml:space="preserve"> بيان مقارن بأهم مؤشرات نشاط التمويل العقارى (تراكمى)</t>
  </si>
  <si>
    <t xml:space="preserve"> بيان مقارن بأهم مؤشرات نشاط التمويل العقارى </t>
  </si>
  <si>
    <t>قيمة العقود  (بالمليون جنيه)</t>
  </si>
  <si>
    <t>عدد عقود التمويل العقاري موزع حسب شرائح الدخل الشهرى تراكمي</t>
  </si>
  <si>
    <t>عدد إصدارات سندات التوريق</t>
  </si>
  <si>
    <t>قيمة إصدارات سندات التوريق (بالمليون جنيه)</t>
  </si>
  <si>
    <t>إجمالي قيمة الإصدارات</t>
  </si>
  <si>
    <t>إجمالي عدد الإصدارات</t>
  </si>
  <si>
    <t xml:space="preserve">إجمالي قيمة الإصدارات </t>
  </si>
  <si>
    <t xml:space="preserve">إجمالي عدد الإصدارات </t>
  </si>
  <si>
    <t>قيمة الأقساط المحصلة (بالمليون جنيه)</t>
  </si>
  <si>
    <t>و تمثل 31 شركة تأمين</t>
  </si>
  <si>
    <t xml:space="preserve">      %الحصص  السوقي أقل من  4*</t>
  </si>
  <si>
    <t>و تمثل 32 شركة تأمين</t>
  </si>
  <si>
    <t>عقارات وأراضي</t>
  </si>
  <si>
    <t>آلات ومعدات</t>
  </si>
  <si>
    <t>خطوط إنتاج</t>
  </si>
  <si>
    <t>سعر الفتح لأول يوم تداول فى يناير 2021</t>
  </si>
  <si>
    <t>المال المعنوي</t>
  </si>
  <si>
    <t xml:space="preserve">بواخر </t>
  </si>
  <si>
    <t>قيمة إصدارات السندات "التوريق" (بالمليون جنيه)</t>
  </si>
  <si>
    <t>عدد إصدارات السندات "التوريق"</t>
  </si>
  <si>
    <t>مؤشر تميز</t>
  </si>
  <si>
    <t>تم استحداث مؤشر  تميز  بدلا من مؤشر  النيل</t>
  </si>
  <si>
    <t>يداية للتمويل العقاري (التيسير سايقا)</t>
  </si>
  <si>
    <t>أي بي أي للتخصيم</t>
  </si>
  <si>
    <t>كيو ان بي الأهلي للتخصيم</t>
  </si>
  <si>
    <t>درايف للتخصيم</t>
  </si>
  <si>
    <t>كونتكت للتخصيم</t>
  </si>
  <si>
    <t>بي ام للتأجير التمويلي</t>
  </si>
  <si>
    <t>كوربليس للتاجير التمويلى - مصر(كورب ليس)</t>
  </si>
  <si>
    <t>شركة الاهلى للتأجير التمويلى</t>
  </si>
  <si>
    <t xml:space="preserve">أولا: تطور نشاط التمويل الاستهلاكي </t>
  </si>
  <si>
    <t>إجمالي عدد العملاء</t>
  </si>
  <si>
    <t>إجمالي قيمة التمويل (مليون جنيه)</t>
  </si>
  <si>
    <t>نوع السلعة</t>
  </si>
  <si>
    <t>قيمة التمويل</t>
  </si>
  <si>
    <t>% قيمة التمويل</t>
  </si>
  <si>
    <t>الأجهزة الكهربائية والالكترونيات</t>
  </si>
  <si>
    <t>قطع غيار المركبات وسيارات الركوب بجميع أنواعها</t>
  </si>
  <si>
    <t>شراء سيارات ومركبات</t>
  </si>
  <si>
    <t>الأثاث وتجهيزات المنازل</t>
  </si>
  <si>
    <t>سلع معمرة أخرى</t>
  </si>
  <si>
    <t>المواد الغذائية</t>
  </si>
  <si>
    <t>التشطيبات والتجهيزات المنزلية</t>
  </si>
  <si>
    <t>اشتراكات النوادي</t>
  </si>
  <si>
    <t>خدمات طبية</t>
  </si>
  <si>
    <t>قيمة التمويل الاستهلاكي  (بالمليون جنيه)</t>
  </si>
  <si>
    <t>مشروعي للتجارة</t>
  </si>
  <si>
    <t>عبد اللطيف جميل للتمويل</t>
  </si>
  <si>
    <t>سكن للتمويل العقاري</t>
  </si>
  <si>
    <t>بي تك للتجارة و التوزيع</t>
  </si>
  <si>
    <t>امان للخدمات المالية</t>
  </si>
  <si>
    <t>سكاي فينانس للتمويل الاستهلاكي</t>
  </si>
  <si>
    <t>خدمات تعليمية</t>
  </si>
  <si>
    <t>المجموعة المالية هيرميس للحلول التمويلية</t>
  </si>
  <si>
    <t>التوفيق للتاجير التمويلى</t>
  </si>
  <si>
    <t>شركة جلوبال كورب للخدمات المالية</t>
  </si>
  <si>
    <t>كايرو للتأجير التمويلى</t>
  </si>
  <si>
    <t>سبتمبر 2021</t>
  </si>
  <si>
    <t>سبتمبر 2020</t>
  </si>
  <si>
    <t>المشتريات الصادرة بفاتورة واحدة من المحال والسلاسل لتجارية المختلفة</t>
  </si>
  <si>
    <t>أَلْيَانْز لِلْتَأْمِينِ - مِصْر</t>
  </si>
  <si>
    <t>طُوكْيُو مَارِين مِصْر فَامِيلِي تَكَافُل</t>
  </si>
  <si>
    <t>اسم مقدم الخدمة</t>
  </si>
  <si>
    <t xml:space="preserve">كونتكت للتمويل الاستهلاكي </t>
  </si>
  <si>
    <t xml:space="preserve">فاليو للتمويل </t>
  </si>
  <si>
    <t xml:space="preserve">رواج للتمويل الاستهلاكي </t>
  </si>
  <si>
    <t>سي أي للتمويل الاستهلاكي (سهولة)</t>
  </si>
  <si>
    <t>بلنك للتمويل الاستهلاكى</t>
  </si>
  <si>
    <t>حالاً للتمويل الاستهلاكى</t>
  </si>
  <si>
    <t>بلتون للتمويل (بل كاش)</t>
  </si>
  <si>
    <t xml:space="preserve">المصرية للتمويل الاستهلاكي </t>
  </si>
  <si>
    <t>راية للالكترونيات</t>
  </si>
  <si>
    <t>عز العرب كونتكت</t>
  </si>
  <si>
    <t>كونتكت المصرية العالمية</t>
  </si>
  <si>
    <t>بافاريان كونتكت لتجارة السيارات</t>
  </si>
  <si>
    <t>ار أي زد جروب (رزق الله)</t>
  </si>
  <si>
    <t xml:space="preserve">مانترا للسيارات </t>
  </si>
  <si>
    <t>مانترا للسيارات</t>
  </si>
  <si>
    <t>اس ام جي لخدمات لتقسيط</t>
  </si>
  <si>
    <t>بي تك للتجارة والتوزيع</t>
  </si>
  <si>
    <t xml:space="preserve">درايف للتمويل والخدمات المالية غير المصرفية </t>
  </si>
  <si>
    <t xml:space="preserve">بريميوم انترناشونال لخدمات التمويل </t>
  </si>
  <si>
    <t>ثَرْوَة لِتَأْمِينَاتِ الحَيَاةِ</t>
  </si>
  <si>
    <t>أبو ظبي للتمويل</t>
  </si>
  <si>
    <t>يونايتد للتمويل</t>
  </si>
  <si>
    <t>ديسمبر 2021</t>
  </si>
  <si>
    <t>ديسمبر 2020</t>
  </si>
  <si>
    <t xml:space="preserve"> أجماليات التداول ديسمبر 2021</t>
  </si>
  <si>
    <t>قيمة إصدارات سندات الشركات (بالمليون جنيه)</t>
  </si>
  <si>
    <t>عدد إصدارات سندات الشركات (بالمليون جنيه)</t>
  </si>
  <si>
    <t>جِي آَي جِي لِلْتَأْمِينِ مِصْر</t>
  </si>
  <si>
    <t xml:space="preserve">المجموعة المالية هيرميس </t>
  </si>
  <si>
    <t xml:space="preserve">المصريه للتخصيم </t>
  </si>
  <si>
    <t>بي ام للتاجير التمويلي</t>
  </si>
  <si>
    <t>التعمير للتاجير التمويلي والتخصيم</t>
  </si>
  <si>
    <t xml:space="preserve">ام ال اف </t>
  </si>
  <si>
    <t>جلوبال كورب للخدمات المالية</t>
  </si>
  <si>
    <t xml:space="preserve">التوفيق للتاجير التمويلي </t>
  </si>
  <si>
    <t>الملابس والاحذية والشنط والساعات والمجوهرات والنظارات</t>
  </si>
  <si>
    <t xml:space="preserve">ام ال اف للتمويل العقارى والتأجير التممويلى والتخصيم والتمويل الاستهلاكى </t>
  </si>
  <si>
    <t xml:space="preserve">امان للخدمات المالية </t>
  </si>
  <si>
    <t xml:space="preserve">مشروعي للتجارة </t>
  </si>
  <si>
    <t xml:space="preserve">عز العرب كونتكت </t>
  </si>
  <si>
    <t xml:space="preserve">اس ام جي لخدامات التقسيط </t>
  </si>
  <si>
    <t>بيان بتطور نشاط التمويل الاستهلاكي عن شهر فبراير 2022</t>
  </si>
  <si>
    <t>فبراير 2022</t>
  </si>
  <si>
    <t>يناير-فبراير 2022</t>
  </si>
  <si>
    <t xml:space="preserve"> ثانيا: تصنيف التمويل الاستهلاكي وفقا لنوع السلع والخدمات عن شهر فبراير 2022</t>
  </si>
  <si>
    <t>تصنيف التمويل الاستهلاكي وفقا لنوع السلع والخدمات عن شهر فبراير2022</t>
  </si>
  <si>
    <t>نوع السلع والخدمات عن شهر فبراير 2022</t>
  </si>
  <si>
    <t>فبراير2022</t>
  </si>
  <si>
    <t>2022 يناير-  فبراير</t>
  </si>
  <si>
    <t>الحصص السوقية لشركات التمويل الاستهلاكي عن شهر فبراير 2022</t>
  </si>
  <si>
    <t>الحصص السوقية لمقدمي خدمة التمويل الاستهلاكي عن شهر فبراير 2022</t>
  </si>
  <si>
    <t>الحصص السوقية لشركات التمويل الاستهلاكي عن شهر يناير-فبراير 2022</t>
  </si>
  <si>
    <t>يناير- فبراير 2022</t>
  </si>
  <si>
    <t>الحصص السوقية لمقدمي خدمة التمويل الاستهلاكي عن شهر يناير-فبراير 2022</t>
  </si>
  <si>
    <t>المنصور للسيارات (منصور شيفورليه)</t>
  </si>
  <si>
    <t>يناير-فبراير  2022</t>
  </si>
  <si>
    <t>فبراير 2021</t>
  </si>
  <si>
    <t>يناير-فبراير 2021</t>
  </si>
  <si>
    <t xml:space="preserve"> يناير-فبراير 2021</t>
  </si>
  <si>
    <t>يناير - فبراير2022</t>
  </si>
  <si>
    <t>يناير- فبراير 2021</t>
  </si>
  <si>
    <t>في نهاية فبراير 2022</t>
  </si>
  <si>
    <t>في نهاية فبراير 2021</t>
  </si>
  <si>
    <t>يناير - فبراير 2022</t>
  </si>
  <si>
    <t>يناير -فبراير 2021</t>
  </si>
  <si>
    <t>جلوبال كورب للتمويل</t>
  </si>
  <si>
    <t>تمويل فاينانس</t>
  </si>
  <si>
    <t>فبراير  2022</t>
  </si>
  <si>
    <t xml:space="preserve">يناير2022
</t>
  </si>
  <si>
    <t xml:space="preserve">يناير2021
</t>
  </si>
  <si>
    <t>بيان بتطور نشاط التأجير التمويلى عن شهر فبراير2022</t>
  </si>
  <si>
    <t xml:space="preserve"> ثانيا: تصنيف عقود التأجير التمويلى وفقا للنشاط عن شهر فبراير2022</t>
  </si>
  <si>
    <t>تكرار النشاط و قيمة عقود التأجير التمويلى وفقا للنشاط عن شهر فبراير2022</t>
  </si>
  <si>
    <t>قيمة عقود التأجير التمويلى وفقا للنشاط عن شهر فبراير2022</t>
  </si>
  <si>
    <t>قيمة عقود التأجير التمويلى وفقا للنشاط عن الفترة من يناير- فبراير2022</t>
  </si>
  <si>
    <t>2022 يناير- فبراير</t>
  </si>
  <si>
    <t>الحصص السوقية لشركات التأجير التمويلي عن شهر فبراير2022</t>
  </si>
  <si>
    <t xml:space="preserve"> الحصص السوقية عن  فبراير- فبراير2022</t>
  </si>
  <si>
    <t>يناير- فبراير2022</t>
  </si>
  <si>
    <t>التعمير للتاجير التمويلى</t>
  </si>
  <si>
    <t xml:space="preserve">أخرى </t>
  </si>
  <si>
    <t>أولاً: بيان (شهرى) بالأقساط المحصلة والمطالبات/ التتعويضات المسددة (وفقا لنوع النشاط) عن شهر  فبراير 2022:</t>
  </si>
  <si>
    <t xml:space="preserve"> فبراير 2022</t>
  </si>
  <si>
    <t>% الأقساط 2022</t>
  </si>
  <si>
    <t>% التعويضات 2022</t>
  </si>
  <si>
    <t>يناير فبراير 2022</t>
  </si>
  <si>
    <t>أولاً: بيان  (تراكمى) بالأقساط المحصلة والمطالبات/ التتعويضات المسددة (وفقا لنوع النشاط) عن شهر فبراير 2021:</t>
  </si>
  <si>
    <t>أولاً: بيان (شهرى) بالأقساط المحصلة والمطالبات/ التتعويضات المسددة (وفقا لنوع االتأمين) عن شهر فبراير 2021:</t>
  </si>
  <si>
    <t>أولاً: بيان  (تراكمى) بالأقساط المحصلة والمطالبات/ التتعويضات المسددة (وفقا لنوع التأمين) عن الفترة يناير- فبراير 2021:</t>
  </si>
  <si>
    <t xml:space="preserve"> أُورْيَنْت لِلْتَأْمِينِ التَكَافُلِيّ - مِصْر</t>
  </si>
  <si>
    <t>قَنَاة السُوَيْس لِلْتَأْمِينِ</t>
  </si>
  <si>
    <t>تنمية للتاجير التمويلي - ايجي ليس</t>
  </si>
  <si>
    <t xml:space="preserve">إغلاق يناير 2022
</t>
  </si>
  <si>
    <t xml:space="preserve"> سعر إغلاق فبراير 2022</t>
  </si>
  <si>
    <t xml:space="preserve"> سعر إغلاق فبراير 2021</t>
  </si>
  <si>
    <t xml:space="preserve">يناير-فبراير 2022
</t>
  </si>
  <si>
    <t xml:space="preserve">يناير-فبراير 2021
</t>
  </si>
  <si>
    <t xml:space="preserve"> أجماليات التداول يناير-فبراير 2022</t>
  </si>
  <si>
    <t xml:space="preserve"> رأس المال السوقى في نهاية فبراير 2022</t>
  </si>
  <si>
    <t>سعر إغلاق فبراير  2021</t>
  </si>
  <si>
    <t xml:space="preserve">يناير 2022
</t>
  </si>
  <si>
    <t xml:space="preserve">يناير 2021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</si>
</sst>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0.0%"/>
    <numFmt numFmtId="165" formatCode="#,##0.0"/>
    <numFmt numFmtId="166" formatCode="0.0"/>
    <numFmt numFmtId="167" formatCode="m/yyyy"/>
    <numFmt numFmtId="168" formatCode="mmm\ yyyy"/>
    <numFmt numFmtId="169" formatCode="#,##0.000"/>
    <numFmt numFmtId="170" formatCode="0.000%"/>
    <numFmt numFmtId="171" formatCode="0.0000"/>
    <numFmt numFmtId="172" formatCode="0.000"/>
    <numFmt numFmtId="173" formatCode="0.000000000000000%"/>
    <numFmt numFmtId="174" formatCode="0.0000%"/>
    <numFmt numFmtId="175" formatCode="#,##0.0000"/>
  </numFmts>
  <fonts count="61" x14ac:knownFonts="1">
    <font>
      <sz val="11"/>
      <color theme="1"/>
      <name val="Arial"/>
      <family val="2"/>
      <charset val="178"/>
      <scheme val="minor"/>
    </font>
    <font>
      <sz val="16"/>
      <color rgb="FF000000"/>
      <name val="Simplified Arabic"/>
      <family val="1"/>
    </font>
    <font>
      <b/>
      <u/>
      <sz val="20"/>
      <color theme="1"/>
      <name val="Simplified Arabic"/>
      <family val="1"/>
    </font>
    <font>
      <b/>
      <u/>
      <sz val="14"/>
      <color theme="1"/>
      <name val="Simplified Arabic"/>
      <family val="1"/>
    </font>
    <font>
      <sz val="13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4"/>
      <color theme="1"/>
      <name val="Simplified Arabic"/>
      <family val="1"/>
    </font>
    <font>
      <b/>
      <sz val="14"/>
      <color rgb="FF000000"/>
      <name val="Simplified Arabic"/>
      <family val="1"/>
    </font>
    <font>
      <b/>
      <sz val="12"/>
      <color rgb="FF000000"/>
      <name val="Simplified Arabic"/>
      <family val="1"/>
    </font>
    <font>
      <b/>
      <sz val="9"/>
      <color rgb="FF000000"/>
      <name val="Simplified Arabic"/>
      <family val="1"/>
    </font>
    <font>
      <b/>
      <sz val="11"/>
      <color rgb="FFFFFFFF"/>
      <name val="Simplified Arabic"/>
      <family val="1"/>
    </font>
    <font>
      <b/>
      <sz val="11"/>
      <color theme="0"/>
      <name val="Simplified Arabic"/>
      <family val="1"/>
    </font>
    <font>
      <b/>
      <sz val="11"/>
      <color rgb="FF000066"/>
      <name val="Simplified Arabic"/>
      <family val="1"/>
    </font>
    <font>
      <sz val="11"/>
      <color rgb="FF000066"/>
      <name val="Simplified Arabic"/>
      <family val="1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</font>
    <font>
      <b/>
      <sz val="11"/>
      <color rgb="FF000066"/>
      <name val="Arial"/>
      <family val="2"/>
    </font>
    <font>
      <b/>
      <sz val="11"/>
      <color rgb="FF000066"/>
      <name val="Arial"/>
      <family val="2"/>
      <scheme val="minor"/>
    </font>
    <font>
      <b/>
      <sz val="11"/>
      <color rgb="FF000000"/>
      <name val="Simplified Arabic"/>
      <family val="1"/>
    </font>
    <font>
      <b/>
      <sz val="6"/>
      <color rgb="FF17365D"/>
      <name val="Simplified Arabic"/>
      <family val="1"/>
    </font>
    <font>
      <b/>
      <sz val="12"/>
      <color rgb="FFFFFFFF"/>
      <name val="Simplified Arabic"/>
      <family val="1"/>
    </font>
    <font>
      <b/>
      <sz val="14"/>
      <color rgb="FF203864"/>
      <name val="Simplified Arabic"/>
      <family val="1"/>
    </font>
    <font>
      <sz val="11"/>
      <color rgb="FF203864"/>
      <name val="Arial"/>
      <family val="2"/>
      <charset val="178"/>
      <scheme val="minor"/>
    </font>
    <font>
      <b/>
      <sz val="9"/>
      <color rgb="FF203864"/>
      <name val="Simplified Arabic"/>
      <family val="1"/>
    </font>
    <font>
      <b/>
      <sz val="9"/>
      <color rgb="FF000066"/>
      <name val="Simplified Arabic"/>
      <family val="1"/>
    </font>
    <font>
      <b/>
      <sz val="14"/>
      <color rgb="FF000066"/>
      <name val="Arial"/>
      <family val="2"/>
      <scheme val="minor"/>
    </font>
    <font>
      <b/>
      <sz val="13"/>
      <color theme="1"/>
      <name val="Simplified Arabic"/>
      <family val="1"/>
    </font>
    <font>
      <b/>
      <sz val="13"/>
      <color theme="1"/>
      <name val="Arial"/>
      <family val="2"/>
      <scheme val="minor"/>
    </font>
    <font>
      <b/>
      <sz val="16"/>
      <color theme="1"/>
      <name val="Simplified Arabic"/>
      <family val="1"/>
    </font>
    <font>
      <b/>
      <sz val="12"/>
      <color theme="1"/>
      <name val="Simplified Arabic"/>
      <family val="1"/>
      <charset val="178"/>
    </font>
    <font>
      <b/>
      <sz val="12"/>
      <color theme="1"/>
      <name val="Arial"/>
      <family val="2"/>
      <charset val="178"/>
      <scheme val="minor"/>
    </font>
    <font>
      <sz val="11"/>
      <color theme="1"/>
      <name val="Simplified Arabic"/>
      <family val="1"/>
    </font>
    <font>
      <sz val="12"/>
      <color theme="1"/>
      <name val="Arial"/>
      <family val="2"/>
      <charset val="178"/>
      <scheme val="minor"/>
    </font>
    <font>
      <b/>
      <sz val="14"/>
      <color rgb="FF000066"/>
      <name val="Simplified Arabic"/>
      <family val="1"/>
    </font>
    <font>
      <sz val="14"/>
      <color theme="1"/>
      <name val="Arial"/>
      <family val="2"/>
      <charset val="178"/>
      <scheme val="minor"/>
    </font>
    <font>
      <sz val="14"/>
      <color theme="1"/>
      <name val="Simplified Arabic"/>
      <family val="1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rgb="FFFFFFFF"/>
      <name val="Arial"/>
      <family val="2"/>
      <scheme val="minor"/>
    </font>
    <font>
      <b/>
      <sz val="11"/>
      <color theme="1"/>
      <name val="Arial"/>
      <family val="2"/>
      <charset val="178"/>
      <scheme val="minor"/>
    </font>
    <font>
      <b/>
      <sz val="11"/>
      <color theme="0"/>
      <name val="Calibri"/>
      <family val="2"/>
    </font>
    <font>
      <b/>
      <sz val="16"/>
      <color rgb="FF002060"/>
      <name val="Simplified Arabic"/>
      <family val="1"/>
    </font>
    <font>
      <sz val="10"/>
      <name val="Arial"/>
      <family val="2"/>
    </font>
    <font>
      <sz val="7"/>
      <color rgb="FF333333"/>
      <name val="Arial"/>
      <family val="2"/>
      <scheme val="minor"/>
    </font>
    <font>
      <b/>
      <sz val="14"/>
      <color rgb="FFFFFFFF"/>
      <name val="Sakkal Majalla"/>
    </font>
    <font>
      <b/>
      <sz val="14"/>
      <color rgb="FFFFFFFF"/>
      <name val="Simplified Arabic"/>
      <family val="1"/>
    </font>
    <font>
      <b/>
      <sz val="14"/>
      <color theme="0"/>
      <name val="Simplified Arabic"/>
      <family val="1"/>
    </font>
    <font>
      <sz val="14"/>
      <color rgb="FF000066"/>
      <name val="Simplified Arabic"/>
      <family val="1"/>
    </font>
    <font>
      <sz val="11"/>
      <color rgb="FF203864"/>
      <name val="Simplified Arabic"/>
      <family val="1"/>
    </font>
    <font>
      <b/>
      <sz val="10"/>
      <color theme="1"/>
      <name val="Simplified Arabic"/>
      <family val="1"/>
    </font>
    <font>
      <sz val="14"/>
      <color theme="0"/>
      <name val="Arial"/>
      <family val="2"/>
    </font>
    <font>
      <b/>
      <sz val="10"/>
      <color rgb="FF000000"/>
      <name val="Times New Roman"/>
      <family val="1"/>
    </font>
    <font>
      <b/>
      <sz val="8"/>
      <color rgb="FF990000"/>
      <name val="Tahoma"/>
      <family val="2"/>
    </font>
    <font>
      <b/>
      <sz val="12"/>
      <color theme="0"/>
      <name val="Simplified Arabic"/>
      <family val="1"/>
    </font>
    <font>
      <sz val="12"/>
      <color rgb="FF000066"/>
      <name val="Simplified Arabic"/>
      <family val="1"/>
    </font>
    <font>
      <sz val="11"/>
      <color rgb="FF2F5597"/>
      <name val="Arial"/>
      <family val="2"/>
      <charset val="178"/>
      <scheme val="minor"/>
    </font>
    <font>
      <sz val="12"/>
      <color rgb="FF000000"/>
      <name val="Arial"/>
      <family val="2"/>
    </font>
    <font>
      <b/>
      <sz val="13"/>
      <color rgb="FF000066"/>
      <name val="Simplified Arabic"/>
      <family val="1"/>
    </font>
    <font>
      <sz val="13"/>
      <color rgb="FF000066"/>
      <name val="Simplified Arabic"/>
      <family val="1"/>
    </font>
    <font>
      <b/>
      <sz val="13"/>
      <color rgb="FFFFFFFF"/>
      <name val="Simplified Arabic"/>
      <family val="1"/>
    </font>
    <font>
      <b/>
      <sz val="13"/>
      <color theme="0"/>
      <name val="Simplified Arabic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203864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rgb="FF996633"/>
        <bgColor indexed="0"/>
      </patternFill>
    </fill>
    <fill>
      <patternFill patternType="solid">
        <fgColor rgb="FF996633"/>
        <bgColor auto="1"/>
      </patternFill>
    </fill>
    <fill>
      <patternFill patternType="solid">
        <fgColor rgb="FFFFFF00"/>
        <bgColor auto="1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203864"/>
      </bottom>
      <diagonal/>
    </border>
    <border>
      <left/>
      <right/>
      <top/>
      <bottom style="medium">
        <color rgb="FF44546A"/>
      </bottom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2" fillId="0" borderId="0"/>
    <xf numFmtId="0" fontId="42" fillId="0" borderId="0"/>
    <xf numFmtId="9" fontId="42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readingOrder="2"/>
    </xf>
    <xf numFmtId="0" fontId="1" fillId="0" borderId="0" xfId="0" applyFont="1"/>
    <xf numFmtId="0" fontId="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readingOrder="2"/>
    </xf>
    <xf numFmtId="2" fontId="11" fillId="3" borderId="0" xfId="0" applyNumberFormat="1" applyFont="1" applyFill="1" applyBorder="1" applyAlignment="1">
      <alignment horizontal="center" vertical="center" readingOrder="2"/>
    </xf>
    <xf numFmtId="3" fontId="11" fillId="3" borderId="0" xfId="0" applyNumberFormat="1" applyFont="1" applyFill="1" applyBorder="1" applyAlignment="1">
      <alignment horizontal="center" vertical="center"/>
    </xf>
    <xf numFmtId="0" fontId="14" fillId="0" borderId="0" xfId="0" applyFont="1"/>
    <xf numFmtId="2" fontId="12" fillId="5" borderId="0" xfId="0" applyNumberFormat="1" applyFont="1" applyFill="1" applyBorder="1" applyAlignment="1">
      <alignment horizontal="center" vertical="center" readingOrder="2"/>
    </xf>
    <xf numFmtId="0" fontId="11" fillId="4" borderId="0" xfId="0" applyFont="1" applyFill="1" applyBorder="1" applyAlignment="1">
      <alignment vertical="center" readingOrder="2"/>
    </xf>
    <xf numFmtId="0" fontId="16" fillId="5" borderId="0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4" fontId="13" fillId="5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2" fontId="12" fillId="5" borderId="2" xfId="0" applyNumberFormat="1" applyFont="1" applyFill="1" applyBorder="1" applyAlignment="1">
      <alignment horizontal="center" vertical="center" readingOrder="2"/>
    </xf>
    <xf numFmtId="3" fontId="11" fillId="3" borderId="2" xfId="0" applyNumberFormat="1" applyFont="1" applyFill="1" applyBorder="1" applyAlignment="1">
      <alignment horizontal="center" vertical="center"/>
    </xf>
    <xf numFmtId="10" fontId="11" fillId="3" borderId="2" xfId="1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/>
    </xf>
    <xf numFmtId="3" fontId="11" fillId="7" borderId="2" xfId="0" applyNumberFormat="1" applyFont="1" applyFill="1" applyBorder="1" applyAlignment="1">
      <alignment horizontal="center" vertical="center"/>
    </xf>
    <xf numFmtId="9" fontId="11" fillId="3" borderId="2" xfId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readingOrder="2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165" fontId="13" fillId="5" borderId="0" xfId="0" applyNumberFormat="1" applyFont="1" applyFill="1" applyBorder="1" applyAlignment="1">
      <alignment horizontal="center" vertical="center"/>
    </xf>
    <xf numFmtId="165" fontId="13" fillId="5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readingOrder="2"/>
    </xf>
    <xf numFmtId="0" fontId="19" fillId="0" borderId="0" xfId="0" applyFont="1" applyAlignment="1">
      <alignment horizontal="center" vertical="center" readingOrder="2"/>
    </xf>
    <xf numFmtId="0" fontId="20" fillId="3" borderId="2" xfId="0" applyFont="1" applyFill="1" applyBorder="1" applyAlignment="1">
      <alignment horizontal="center" vertical="center" readingOrder="2"/>
    </xf>
    <xf numFmtId="165" fontId="11" fillId="7" borderId="2" xfId="0" applyNumberFormat="1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left" vertical="center" readingOrder="2"/>
    </xf>
    <xf numFmtId="0" fontId="24" fillId="0" borderId="0" xfId="0" applyFont="1" applyAlignment="1">
      <alignment horizontal="left" vertical="center" readingOrder="2"/>
    </xf>
    <xf numFmtId="0" fontId="25" fillId="0" borderId="0" xfId="0" applyFont="1"/>
    <xf numFmtId="0" fontId="26" fillId="0" borderId="0" xfId="0" applyFont="1"/>
    <xf numFmtId="0" fontId="27" fillId="0" borderId="0" xfId="0" applyFont="1"/>
    <xf numFmtId="9" fontId="11" fillId="7" borderId="2" xfId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12" fillId="5" borderId="0" xfId="0" applyFont="1" applyFill="1" applyBorder="1" applyAlignment="1">
      <alignment horizontal="center" vertical="center" readingOrder="1"/>
    </xf>
    <xf numFmtId="0" fontId="31" fillId="0" borderId="0" xfId="0" applyFont="1"/>
    <xf numFmtId="2" fontId="12" fillId="5" borderId="0" xfId="0" applyNumberFormat="1" applyFont="1" applyFill="1" applyBorder="1" applyAlignment="1">
      <alignment horizontal="right" vertical="center" readingOrder="2"/>
    </xf>
    <xf numFmtId="0" fontId="32" fillId="0" borderId="0" xfId="0" applyFont="1"/>
    <xf numFmtId="3" fontId="12" fillId="5" borderId="2" xfId="0" applyNumberFormat="1" applyFont="1" applyFill="1" applyBorder="1" applyAlignment="1">
      <alignment horizontal="center" vertical="center"/>
    </xf>
    <xf numFmtId="164" fontId="13" fillId="5" borderId="0" xfId="1" applyNumberFormat="1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12" fillId="5" borderId="0" xfId="0" applyFont="1" applyFill="1" applyBorder="1" applyAlignment="1">
      <alignment horizontal="right" vertical="center"/>
    </xf>
    <xf numFmtId="0" fontId="35" fillId="0" borderId="0" xfId="0" applyFont="1"/>
    <xf numFmtId="9" fontId="11" fillId="7" borderId="2" xfId="1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Border="1"/>
    <xf numFmtId="2" fontId="11" fillId="3" borderId="0" xfId="0" applyNumberFormat="1" applyFont="1" applyFill="1" applyBorder="1" applyAlignment="1">
      <alignment horizontal="right" vertical="center" readingOrder="2"/>
    </xf>
    <xf numFmtId="0" fontId="11" fillId="4" borderId="0" xfId="0" applyFont="1" applyFill="1" applyBorder="1" applyAlignment="1">
      <alignment horizontal="center" vertical="center" wrapText="1" readingOrder="2"/>
    </xf>
    <xf numFmtId="4" fontId="13" fillId="8" borderId="0" xfId="0" applyNumberFormat="1" applyFont="1" applyFill="1" applyBorder="1" applyAlignment="1">
      <alignment horizontal="center" vertical="center"/>
    </xf>
    <xf numFmtId="2" fontId="0" fillId="0" borderId="0" xfId="0" applyNumberFormat="1"/>
    <xf numFmtId="165" fontId="13" fillId="5" borderId="0" xfId="0" applyNumberFormat="1" applyFont="1" applyFill="1" applyBorder="1" applyAlignment="1">
      <alignment horizontal="center" vertical="center" readingOrder="1"/>
    </xf>
    <xf numFmtId="0" fontId="36" fillId="0" borderId="0" xfId="0" applyFont="1"/>
    <xf numFmtId="14" fontId="0" fillId="0" borderId="0" xfId="0" applyNumberFormat="1"/>
    <xf numFmtId="0" fontId="36" fillId="0" borderId="0" xfId="0" applyFont="1" applyAlignment="1">
      <alignment horizontal="center"/>
    </xf>
    <xf numFmtId="165" fontId="10" fillId="3" borderId="2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vertical="center" readingOrder="2"/>
    </xf>
    <xf numFmtId="9" fontId="10" fillId="3" borderId="2" xfId="2" applyNumberFormat="1" applyFont="1" applyFill="1" applyBorder="1" applyAlignment="1">
      <alignment horizontal="center" vertical="center"/>
    </xf>
    <xf numFmtId="165" fontId="0" fillId="0" borderId="0" xfId="0" applyNumberFormat="1"/>
    <xf numFmtId="167" fontId="0" fillId="0" borderId="0" xfId="0" applyNumberFormat="1"/>
    <xf numFmtId="166" fontId="0" fillId="0" borderId="0" xfId="0" applyNumberFormat="1"/>
    <xf numFmtId="10" fontId="0" fillId="0" borderId="0" xfId="1" applyNumberFormat="1" applyFont="1"/>
    <xf numFmtId="164" fontId="0" fillId="0" borderId="0" xfId="1" applyNumberFormat="1" applyFont="1"/>
    <xf numFmtId="165" fontId="11" fillId="3" borderId="0" xfId="0" applyNumberFormat="1" applyFont="1" applyFill="1" applyBorder="1" applyAlignment="1">
      <alignment horizontal="center" vertical="center"/>
    </xf>
    <xf numFmtId="164" fontId="13" fillId="5" borderId="2" xfId="1" applyNumberFormat="1" applyFont="1" applyFill="1" applyBorder="1" applyAlignment="1">
      <alignment horizontal="center" vertical="center"/>
    </xf>
    <xf numFmtId="164" fontId="13" fillId="5" borderId="0" xfId="1" applyNumberFormat="1" applyFont="1" applyFill="1" applyBorder="1" applyAlignment="1">
      <alignment horizontal="center" vertical="center" readingOrder="1"/>
    </xf>
    <xf numFmtId="0" fontId="12" fillId="5" borderId="0" xfId="0" applyFont="1" applyFill="1" applyBorder="1" applyAlignment="1">
      <alignment horizontal="right" vertical="center" readingOrder="1"/>
    </xf>
    <xf numFmtId="164" fontId="11" fillId="4" borderId="0" xfId="1" applyNumberFormat="1" applyFont="1" applyFill="1" applyBorder="1" applyAlignment="1">
      <alignment horizontal="center" wrapText="1"/>
    </xf>
    <xf numFmtId="3" fontId="13" fillId="5" borderId="0" xfId="0" applyNumberFormat="1" applyFont="1" applyFill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center"/>
    </xf>
    <xf numFmtId="168" fontId="12" fillId="5" borderId="0" xfId="0" applyNumberFormat="1" applyFont="1" applyFill="1" applyBorder="1" applyAlignment="1">
      <alignment horizontal="center" vertical="center" readingOrder="2"/>
    </xf>
    <xf numFmtId="168" fontId="37" fillId="4" borderId="0" xfId="0" applyNumberFormat="1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2"/>
    </xf>
    <xf numFmtId="0" fontId="0" fillId="0" borderId="0" xfId="0" applyAlignment="1">
      <alignment horizontal="left"/>
    </xf>
    <xf numFmtId="0" fontId="20" fillId="0" borderId="0" xfId="0" applyFont="1" applyFill="1" applyBorder="1" applyAlignment="1">
      <alignment horizontal="center" vertical="center" readingOrder="2"/>
    </xf>
    <xf numFmtId="9" fontId="11" fillId="0" borderId="0" xfId="1" applyFont="1" applyFill="1" applyBorder="1" applyAlignment="1">
      <alignment horizontal="center" vertical="center"/>
    </xf>
    <xf numFmtId="9" fontId="11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165" fontId="13" fillId="5" borderId="3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 readingOrder="2"/>
    </xf>
    <xf numFmtId="10" fontId="13" fillId="5" borderId="0" xfId="1" applyNumberFormat="1" applyFont="1" applyFill="1" applyBorder="1" applyAlignment="1">
      <alignment horizontal="center" vertical="center"/>
    </xf>
    <xf numFmtId="0" fontId="0" fillId="0" borderId="0" xfId="1" applyNumberFormat="1" applyFont="1"/>
    <xf numFmtId="0" fontId="0" fillId="0" borderId="0" xfId="0" applyNumberFormat="1"/>
    <xf numFmtId="164" fontId="11" fillId="3" borderId="0" xfId="1" applyNumberFormat="1" applyFont="1" applyFill="1" applyBorder="1" applyAlignment="1">
      <alignment horizontal="center" vertical="center"/>
    </xf>
    <xf numFmtId="0" fontId="0" fillId="0" borderId="0" xfId="0" applyAlignment="1"/>
    <xf numFmtId="4" fontId="43" fillId="0" borderId="0" xfId="0" applyNumberFormat="1" applyFont="1"/>
    <xf numFmtId="166" fontId="0" fillId="0" borderId="0" xfId="0" applyNumberFormat="1" applyAlignment="1">
      <alignment horizontal="center"/>
    </xf>
    <xf numFmtId="0" fontId="37" fillId="4" borderId="0" xfId="0" applyFont="1" applyFill="1" applyAlignment="1">
      <alignment horizontal="center"/>
    </xf>
    <xf numFmtId="0" fontId="44" fillId="4" borderId="0" xfId="0" applyFont="1" applyFill="1" applyAlignment="1">
      <alignment vertical="center" wrapText="1" readingOrder="2"/>
    </xf>
    <xf numFmtId="171" fontId="0" fillId="0" borderId="0" xfId="0" applyNumberFormat="1"/>
    <xf numFmtId="170" fontId="11" fillId="3" borderId="2" xfId="1" applyNumberFormat="1" applyFont="1" applyFill="1" applyBorder="1" applyAlignment="1">
      <alignment horizontal="center" vertical="center"/>
    </xf>
    <xf numFmtId="172" fontId="0" fillId="0" borderId="0" xfId="0" applyNumberFormat="1"/>
    <xf numFmtId="173" fontId="0" fillId="0" borderId="0" xfId="0" applyNumberFormat="1"/>
    <xf numFmtId="10" fontId="27" fillId="0" borderId="0" xfId="1" applyNumberFormat="1" applyFont="1"/>
    <xf numFmtId="174" fontId="0" fillId="0" borderId="0" xfId="1" applyNumberFormat="1" applyFont="1"/>
    <xf numFmtId="0" fontId="8" fillId="2" borderId="0" xfId="0" applyFont="1" applyFill="1"/>
    <xf numFmtId="168" fontId="37" fillId="4" borderId="0" xfId="0" applyNumberFormat="1" applyFont="1" applyFill="1" applyAlignment="1">
      <alignment horizontal="center" vertical="center"/>
    </xf>
    <xf numFmtId="0" fontId="38" fillId="4" borderId="0" xfId="0" applyFont="1" applyFill="1" applyBorder="1" applyAlignment="1">
      <alignment horizontal="center" vertical="center" readingOrder="2"/>
    </xf>
    <xf numFmtId="165" fontId="18" fillId="0" borderId="0" xfId="0" applyNumberFormat="1" applyFont="1" applyAlignment="1">
      <alignment horizontal="left" vertical="center" readingOrder="2"/>
    </xf>
    <xf numFmtId="3" fontId="0" fillId="0" borderId="0" xfId="0" applyNumberFormat="1"/>
    <xf numFmtId="169" fontId="13" fillId="5" borderId="0" xfId="0" applyNumberFormat="1" applyFont="1" applyFill="1" applyBorder="1" applyAlignment="1">
      <alignment horizontal="center" vertical="center"/>
    </xf>
    <xf numFmtId="9" fontId="13" fillId="5" borderId="2" xfId="1" applyFont="1" applyFill="1" applyBorder="1" applyAlignment="1">
      <alignment horizontal="center" vertical="center"/>
    </xf>
    <xf numFmtId="9" fontId="0" fillId="0" borderId="0" xfId="1" applyFont="1"/>
    <xf numFmtId="0" fontId="45" fillId="4" borderId="0" xfId="0" applyFont="1" applyFill="1" applyBorder="1" applyAlignment="1">
      <alignment horizontal="center" vertical="center" readingOrder="2"/>
    </xf>
    <xf numFmtId="168" fontId="46" fillId="4" borderId="0" xfId="0" applyNumberFormat="1" applyFont="1" applyFill="1" applyAlignment="1">
      <alignment horizontal="center" vertical="center"/>
    </xf>
    <xf numFmtId="0" fontId="45" fillId="4" borderId="0" xfId="0" applyFont="1" applyFill="1" applyBorder="1" applyAlignment="1">
      <alignment horizontal="center" vertical="center" readingOrder="2"/>
    </xf>
    <xf numFmtId="9" fontId="0" fillId="2" borderId="0" xfId="1" applyFont="1" applyFill="1"/>
    <xf numFmtId="4" fontId="0" fillId="0" borderId="0" xfId="0" applyNumberFormat="1" applyFill="1"/>
    <xf numFmtId="0" fontId="0" fillId="2" borderId="0" xfId="0" applyFill="1" applyAlignment="1">
      <alignment horizontal="center"/>
    </xf>
    <xf numFmtId="17" fontId="0" fillId="0" borderId="0" xfId="0" applyNumberFormat="1" applyFill="1"/>
    <xf numFmtId="0" fontId="0" fillId="2" borderId="0" xfId="0" applyFill="1" applyAlignment="1">
      <alignment horizontal="center" wrapText="1"/>
    </xf>
    <xf numFmtId="4" fontId="13" fillId="5" borderId="2" xfId="0" applyNumberFormat="1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 wrapText="1" readingOrder="2"/>
    </xf>
    <xf numFmtId="168" fontId="46" fillId="4" borderId="0" xfId="0" applyNumberFormat="1" applyFont="1" applyFill="1" applyAlignment="1">
      <alignment horizontal="center" vertical="center" wrapText="1"/>
    </xf>
    <xf numFmtId="164" fontId="46" fillId="3" borderId="0" xfId="1" applyNumberFormat="1" applyFont="1" applyFill="1" applyBorder="1" applyAlignment="1">
      <alignment horizontal="center" vertical="center"/>
    </xf>
    <xf numFmtId="3" fontId="46" fillId="3" borderId="0" xfId="0" applyNumberFormat="1" applyFont="1" applyFill="1" applyBorder="1" applyAlignment="1">
      <alignment horizontal="center" vertical="center"/>
    </xf>
    <xf numFmtId="164" fontId="47" fillId="5" borderId="0" xfId="1" applyNumberFormat="1" applyFont="1" applyFill="1" applyBorder="1" applyAlignment="1">
      <alignment horizontal="center" vertical="center"/>
    </xf>
    <xf numFmtId="3" fontId="47" fillId="5" borderId="0" xfId="0" applyNumberFormat="1" applyFont="1" applyFill="1" applyBorder="1" applyAlignment="1">
      <alignment horizontal="center" vertical="center"/>
    </xf>
    <xf numFmtId="165" fontId="46" fillId="3" borderId="0" xfId="0" applyNumberFormat="1" applyFont="1" applyFill="1" applyBorder="1" applyAlignment="1">
      <alignment horizontal="center" vertical="center"/>
    </xf>
    <xf numFmtId="165" fontId="47" fillId="5" borderId="0" xfId="0" applyNumberFormat="1" applyFont="1" applyFill="1" applyBorder="1" applyAlignment="1">
      <alignment horizontal="center" vertical="center"/>
    </xf>
    <xf numFmtId="168" fontId="40" fillId="4" borderId="0" xfId="0" applyNumberFormat="1" applyFont="1" applyFill="1" applyAlignment="1">
      <alignment horizontal="center"/>
    </xf>
    <xf numFmtId="166" fontId="0" fillId="9" borderId="1" xfId="0" applyNumberFormat="1" applyFill="1" applyBorder="1" applyAlignment="1">
      <alignment horizontal="right"/>
    </xf>
    <xf numFmtId="0" fontId="39" fillId="10" borderId="0" xfId="0" applyFont="1" applyFill="1"/>
    <xf numFmtId="166" fontId="39" fillId="10" borderId="0" xfId="0" applyNumberFormat="1" applyFont="1" applyFill="1" applyAlignment="1">
      <alignment horizontal="center"/>
    </xf>
    <xf numFmtId="49" fontId="41" fillId="0" borderId="0" xfId="0" applyNumberFormat="1" applyFont="1" applyAlignment="1">
      <alignment horizontal="center" vertical="center" readingOrder="2"/>
    </xf>
    <xf numFmtId="0" fontId="11" fillId="4" borderId="0" xfId="0" applyFont="1" applyFill="1" applyAlignment="1">
      <alignment horizontal="center"/>
    </xf>
    <xf numFmtId="0" fontId="11" fillId="4" borderId="0" xfId="0" applyFont="1" applyFill="1" applyBorder="1" applyAlignment="1">
      <alignment horizontal="right" vertical="center" wrapText="1" indent="5" readingOrder="2"/>
    </xf>
    <xf numFmtId="10" fontId="13" fillId="5" borderId="0" xfId="1" applyNumberFormat="1" applyFont="1" applyFill="1" applyBorder="1" applyAlignment="1">
      <alignment horizontal="center" vertical="center" readingOrder="1"/>
    </xf>
    <xf numFmtId="10" fontId="10" fillId="3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8" fontId="37" fillId="4" borderId="0" xfId="0" applyNumberFormat="1" applyFont="1" applyFill="1" applyAlignment="1">
      <alignment horizontal="center" vertical="center" wrapText="1"/>
    </xf>
    <xf numFmtId="175" fontId="0" fillId="0" borderId="0" xfId="0" applyNumberFormat="1"/>
    <xf numFmtId="9" fontId="0" fillId="0" borderId="0" xfId="1" applyNumberFormat="1" applyFont="1"/>
    <xf numFmtId="0" fontId="0" fillId="2" borderId="0" xfId="0" applyFill="1"/>
    <xf numFmtId="0" fontId="10" fillId="4" borderId="0" xfId="0" applyFont="1" applyFill="1" applyBorder="1" applyAlignment="1">
      <alignment horizontal="center" vertical="center" readingOrder="2"/>
    </xf>
    <xf numFmtId="168" fontId="11" fillId="4" borderId="0" xfId="0" applyNumberFormat="1" applyFont="1" applyFill="1" applyBorder="1" applyAlignment="1">
      <alignment horizontal="center" vertical="center" readingOrder="2"/>
    </xf>
    <xf numFmtId="0" fontId="10" fillId="4" borderId="0" xfId="0" applyFont="1" applyFill="1" applyBorder="1" applyAlignment="1">
      <alignment horizontal="center" vertical="center" wrapText="1" readingOrder="2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/>
    </xf>
    <xf numFmtId="165" fontId="48" fillId="5" borderId="0" xfId="0" applyNumberFormat="1" applyFont="1" applyFill="1" applyBorder="1" applyAlignment="1">
      <alignment horizontal="center" vertical="center"/>
    </xf>
    <xf numFmtId="10" fontId="11" fillId="7" borderId="2" xfId="1" applyNumberFormat="1" applyFont="1" applyFill="1" applyBorder="1" applyAlignment="1">
      <alignment horizontal="center" vertical="center"/>
    </xf>
    <xf numFmtId="10" fontId="13" fillId="8" borderId="0" xfId="1" applyNumberFormat="1" applyFont="1" applyFill="1" applyBorder="1" applyAlignment="1">
      <alignment horizontal="center" vertical="center"/>
    </xf>
    <xf numFmtId="165" fontId="12" fillId="5" borderId="3" xfId="0" applyNumberFormat="1" applyFont="1" applyFill="1" applyBorder="1" applyAlignment="1">
      <alignment horizontal="right" vertical="center"/>
    </xf>
    <xf numFmtId="169" fontId="0" fillId="0" borderId="0" xfId="0" applyNumberFormat="1"/>
    <xf numFmtId="0" fontId="49" fillId="0" borderId="0" xfId="0" applyFont="1"/>
    <xf numFmtId="2" fontId="33" fillId="5" borderId="0" xfId="0" applyNumberFormat="1" applyFont="1" applyFill="1" applyBorder="1" applyAlignment="1">
      <alignment horizontal="center" vertical="center" readingOrder="2"/>
    </xf>
    <xf numFmtId="2" fontId="46" fillId="3" borderId="0" xfId="0" applyNumberFormat="1" applyFont="1" applyFill="1" applyBorder="1" applyAlignment="1">
      <alignment horizontal="center" vertical="center" readingOrder="2"/>
    </xf>
    <xf numFmtId="168" fontId="37" fillId="0" borderId="0" xfId="0" applyNumberFormat="1" applyFont="1" applyFill="1" applyBorder="1" applyAlignment="1">
      <alignment vertical="center"/>
    </xf>
    <xf numFmtId="168" fontId="37" fillId="0" borderId="0" xfId="0" applyNumberFormat="1" applyFont="1" applyFill="1" applyAlignment="1">
      <alignment horizontal="center" vertical="center"/>
    </xf>
    <xf numFmtId="168" fontId="37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9" fontId="11" fillId="0" borderId="2" xfId="1" applyFont="1" applyFill="1" applyBorder="1" applyAlignment="1">
      <alignment horizontal="center" vertical="center"/>
    </xf>
    <xf numFmtId="168" fontId="11" fillId="4" borderId="0" xfId="0" applyNumberFormat="1" applyFont="1" applyFill="1" applyBorder="1" applyAlignment="1">
      <alignment horizontal="center" vertical="center" readingOrder="2"/>
    </xf>
    <xf numFmtId="0" fontId="15" fillId="6" borderId="2" xfId="0" applyFont="1" applyFill="1" applyBorder="1" applyAlignment="1">
      <alignment horizontal="center" vertical="center"/>
    </xf>
    <xf numFmtId="0" fontId="36" fillId="11" borderId="0" xfId="0" applyFont="1" applyFill="1"/>
    <xf numFmtId="0" fontId="38" fillId="4" borderId="0" xfId="0" applyFont="1" applyFill="1" applyBorder="1" applyAlignment="1">
      <alignment horizontal="center" vertical="center" readingOrder="2"/>
    </xf>
    <xf numFmtId="0" fontId="11" fillId="4" borderId="0" xfId="0" applyFont="1" applyFill="1" applyBorder="1" applyAlignment="1">
      <alignment horizontal="center" vertical="center" readingOrder="2"/>
    </xf>
    <xf numFmtId="1" fontId="0" fillId="0" borderId="0" xfId="0" applyNumberFormat="1"/>
    <xf numFmtId="17" fontId="0" fillId="0" borderId="0" xfId="0" applyNumberFormat="1"/>
    <xf numFmtId="10" fontId="11" fillId="7" borderId="2" xfId="0" applyNumberFormat="1" applyFont="1" applyFill="1" applyBorder="1" applyAlignment="1">
      <alignment horizontal="center" vertical="center" readingOrder="2"/>
    </xf>
    <xf numFmtId="164" fontId="0" fillId="0" borderId="0" xfId="0" applyNumberFormat="1"/>
    <xf numFmtId="0" fontId="12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readingOrder="2"/>
    </xf>
    <xf numFmtId="0" fontId="2" fillId="0" borderId="0" xfId="0" applyFont="1"/>
    <xf numFmtId="168" fontId="37" fillId="4" borderId="0" xfId="0" applyNumberFormat="1" applyFont="1" applyFill="1" applyAlignment="1">
      <alignment horizontal="center" vertical="top"/>
    </xf>
    <xf numFmtId="168" fontId="11" fillId="4" borderId="0" xfId="0" applyNumberFormat="1" applyFont="1" applyFill="1" applyBorder="1" applyAlignment="1">
      <alignment horizontal="center" vertical="center" readingOrder="2"/>
    </xf>
    <xf numFmtId="0" fontId="0" fillId="11" borderId="0" xfId="0" applyFill="1"/>
    <xf numFmtId="0" fontId="6" fillId="0" borderId="0" xfId="0" applyFont="1" applyFill="1"/>
    <xf numFmtId="0" fontId="9" fillId="0" borderId="0" xfId="0" applyFont="1" applyFill="1" applyAlignment="1">
      <alignment horizontal="left" vertical="center" readingOrder="2"/>
    </xf>
    <xf numFmtId="9" fontId="0" fillId="0" borderId="0" xfId="1" applyFont="1" applyFill="1"/>
    <xf numFmtId="0" fontId="36" fillId="0" borderId="0" xfId="0" applyFont="1" applyFill="1" applyAlignment="1">
      <alignment horizontal="center"/>
    </xf>
    <xf numFmtId="165" fontId="0" fillId="0" borderId="0" xfId="0" applyNumberFormat="1" applyFill="1"/>
    <xf numFmtId="10" fontId="10" fillId="3" borderId="2" xfId="2" applyNumberFormat="1" applyFont="1" applyFill="1" applyBorder="1" applyAlignment="1">
      <alignment horizontal="center" vertical="center"/>
    </xf>
    <xf numFmtId="4" fontId="0" fillId="0" borderId="0" xfId="0" applyNumberFormat="1"/>
    <xf numFmtId="3" fontId="51" fillId="12" borderId="1" xfId="3" applyNumberFormat="1" applyFont="1" applyFill="1" applyBorder="1" applyAlignment="1">
      <alignment horizontal="center" vertical="center" wrapText="1" readingOrder="2"/>
    </xf>
    <xf numFmtId="3" fontId="51" fillId="13" borderId="1" xfId="3" applyNumberFormat="1" applyFont="1" applyFill="1" applyBorder="1" applyAlignment="1">
      <alignment horizontal="center" vertical="center" wrapText="1" readingOrder="2"/>
    </xf>
    <xf numFmtId="3" fontId="51" fillId="12" borderId="1" xfId="3" applyNumberFormat="1" applyFont="1" applyFill="1" applyBorder="1" applyAlignment="1">
      <alignment horizontal="center" vertical="center" readingOrder="2"/>
    </xf>
    <xf numFmtId="3" fontId="51" fillId="13" borderId="1" xfId="3" applyNumberFormat="1" applyFont="1" applyFill="1" applyBorder="1" applyAlignment="1">
      <alignment horizontal="center" vertical="center" readingOrder="2"/>
    </xf>
    <xf numFmtId="0" fontId="35" fillId="11" borderId="0" xfId="0" applyFont="1" applyFill="1"/>
    <xf numFmtId="170" fontId="0" fillId="0" borderId="0" xfId="1" applyNumberFormat="1" applyFont="1"/>
    <xf numFmtId="3" fontId="53" fillId="3" borderId="0" xfId="0" applyNumberFormat="1" applyFont="1" applyFill="1" applyBorder="1" applyAlignment="1">
      <alignment horizontal="center" vertical="center"/>
    </xf>
    <xf numFmtId="165" fontId="53" fillId="3" borderId="0" xfId="0" applyNumberFormat="1" applyFont="1" applyFill="1" applyBorder="1" applyAlignment="1">
      <alignment horizontal="center" vertical="center"/>
    </xf>
    <xf numFmtId="165" fontId="54" fillId="5" borderId="0" xfId="0" applyNumberFormat="1" applyFont="1" applyFill="1" applyBorder="1" applyAlignment="1">
      <alignment horizontal="center" vertical="center"/>
    </xf>
    <xf numFmtId="3" fontId="54" fillId="5" borderId="0" xfId="0" applyNumberFormat="1" applyFont="1" applyFill="1" applyBorder="1" applyAlignment="1">
      <alignment horizontal="center" vertical="center"/>
    </xf>
    <xf numFmtId="2" fontId="33" fillId="8" borderId="0" xfId="0" applyNumberFormat="1" applyFont="1" applyFill="1" applyBorder="1" applyAlignment="1">
      <alignment horizontal="center" vertical="center" readingOrder="2"/>
    </xf>
    <xf numFmtId="0" fontId="10" fillId="4" borderId="0" xfId="0" applyFont="1" applyFill="1" applyBorder="1" applyAlignment="1">
      <alignment horizontal="center" vertical="center" wrapText="1" readingOrder="2"/>
    </xf>
    <xf numFmtId="164" fontId="48" fillId="5" borderId="2" xfId="1" applyNumberFormat="1" applyFont="1" applyFill="1" applyBorder="1" applyAlignment="1">
      <alignment horizontal="center" vertical="center"/>
    </xf>
    <xf numFmtId="166" fontId="13" fillId="5" borderId="0" xfId="1" applyNumberFormat="1" applyFont="1" applyFill="1" applyBorder="1" applyAlignment="1">
      <alignment horizontal="center" vertical="center"/>
    </xf>
    <xf numFmtId="166" fontId="11" fillId="3" borderId="2" xfId="0" applyNumberFormat="1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 wrapText="1" readingOrder="2"/>
    </xf>
    <xf numFmtId="0" fontId="11" fillId="7" borderId="2" xfId="0" applyFont="1" applyFill="1" applyBorder="1" applyAlignment="1">
      <alignment horizontal="center" vertical="center" readingOrder="2"/>
    </xf>
    <xf numFmtId="0" fontId="11" fillId="7" borderId="3" xfId="0" applyFont="1" applyFill="1" applyBorder="1" applyAlignment="1">
      <alignment horizontal="center" vertical="center" readingOrder="2"/>
    </xf>
    <xf numFmtId="10" fontId="12" fillId="5" borderId="0" xfId="1" applyNumberFormat="1" applyFont="1" applyFill="1" applyBorder="1" applyAlignment="1">
      <alignment horizontal="center" vertical="center"/>
    </xf>
    <xf numFmtId="165" fontId="12" fillId="5" borderId="2" xfId="0" applyNumberFormat="1" applyFont="1" applyFill="1" applyBorder="1" applyAlignment="1">
      <alignment horizontal="center" vertical="center"/>
    </xf>
    <xf numFmtId="9" fontId="0" fillId="0" borderId="0" xfId="0" applyNumberFormat="1"/>
    <xf numFmtId="10" fontId="13" fillId="5" borderId="2" xfId="1" applyNumberFormat="1" applyFont="1" applyFill="1" applyBorder="1" applyAlignment="1">
      <alignment horizontal="center" vertical="center" readingOrder="1"/>
    </xf>
    <xf numFmtId="0" fontId="0" fillId="0" borderId="0" xfId="0" applyFill="1" applyBorder="1"/>
    <xf numFmtId="3" fontId="13" fillId="0" borderId="0" xfId="0" applyNumberFormat="1" applyFont="1" applyFill="1" applyBorder="1" applyAlignment="1">
      <alignment horizontal="center" vertical="center" readingOrder="1"/>
    </xf>
    <xf numFmtId="0" fontId="12" fillId="0" borderId="0" xfId="0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horizontal="center" vertical="center"/>
    </xf>
    <xf numFmtId="165" fontId="12" fillId="5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>
      <alignment vertical="center" readingOrder="2"/>
    </xf>
    <xf numFmtId="0" fontId="11" fillId="0" borderId="0" xfId="0" applyFont="1" applyFill="1" applyBorder="1" applyAlignment="1">
      <alignment horizontal="center" vertical="center" readingOrder="2"/>
    </xf>
    <xf numFmtId="0" fontId="12" fillId="0" borderId="0" xfId="0" applyFont="1" applyFill="1" applyBorder="1" applyAlignment="1">
      <alignment horizontal="right" vertical="center" readingOrder="1"/>
    </xf>
    <xf numFmtId="10" fontId="0" fillId="0" borderId="0" xfId="0" applyNumberFormat="1" applyFill="1"/>
    <xf numFmtId="165" fontId="13" fillId="0" borderId="0" xfId="0" applyNumberFormat="1" applyFont="1" applyFill="1" applyBorder="1" applyAlignment="1">
      <alignment horizontal="center" vertical="center" readingOrder="1"/>
    </xf>
    <xf numFmtId="165" fontId="0" fillId="0" borderId="0" xfId="0" applyNumberFormat="1" applyFill="1" applyBorder="1"/>
    <xf numFmtId="0" fontId="16" fillId="5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readingOrder="2"/>
    </xf>
    <xf numFmtId="4" fontId="52" fillId="0" borderId="0" xfId="0" applyNumberFormat="1" applyFont="1"/>
    <xf numFmtId="168" fontId="10" fillId="4" borderId="0" xfId="0" applyNumberFormat="1" applyFont="1" applyFill="1" applyBorder="1" applyAlignment="1">
      <alignment vertical="center" readingOrder="1"/>
    </xf>
    <xf numFmtId="9" fontId="11" fillId="7" borderId="2" xfId="0" applyNumberFormat="1" applyFont="1" applyFill="1" applyBorder="1" applyAlignment="1">
      <alignment horizontal="center" vertical="center" readingOrder="2"/>
    </xf>
    <xf numFmtId="10" fontId="0" fillId="0" borderId="0" xfId="0" applyNumberFormat="1"/>
    <xf numFmtId="169" fontId="48" fillId="5" borderId="2" xfId="0" applyNumberFormat="1" applyFont="1" applyFill="1" applyBorder="1" applyAlignment="1">
      <alignment horizontal="center" vertical="center"/>
    </xf>
    <xf numFmtId="3" fontId="12" fillId="5" borderId="0" xfId="0" applyNumberFormat="1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 readingOrder="2"/>
    </xf>
    <xf numFmtId="0" fontId="10" fillId="4" borderId="0" xfId="0" applyFont="1" applyFill="1" applyBorder="1" applyAlignment="1">
      <alignment horizontal="center" vertical="center" readingOrder="2"/>
    </xf>
    <xf numFmtId="168" fontId="11" fillId="4" borderId="0" xfId="0" applyNumberFormat="1" applyFont="1" applyFill="1" applyAlignment="1">
      <alignment horizontal="center" vertical="center"/>
    </xf>
    <xf numFmtId="168" fontId="37" fillId="4" borderId="0" xfId="0" applyNumberFormat="1" applyFont="1" applyFill="1" applyAlignment="1">
      <alignment horizontal="center" vertical="center"/>
    </xf>
    <xf numFmtId="0" fontId="38" fillId="4" borderId="0" xfId="0" applyFont="1" applyFill="1" applyBorder="1" applyAlignment="1">
      <alignment horizontal="center" vertical="center" readingOrder="2"/>
    </xf>
    <xf numFmtId="168" fontId="37" fillId="4" borderId="0" xfId="0" applyNumberFormat="1" applyFont="1" applyFill="1" applyBorder="1" applyAlignment="1">
      <alignment horizontal="center" vertical="center"/>
    </xf>
    <xf numFmtId="164" fontId="11" fillId="3" borderId="2" xfId="1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169" fontId="55" fillId="0" borderId="0" xfId="0" applyNumberFormat="1" applyFont="1"/>
    <xf numFmtId="0" fontId="20" fillId="4" borderId="0" xfId="0" applyFont="1" applyFill="1" applyBorder="1" applyAlignment="1">
      <alignment horizontal="center" vertical="center" readingOrder="2"/>
    </xf>
    <xf numFmtId="168" fontId="53" fillId="4" borderId="0" xfId="0" applyNumberFormat="1" applyFont="1" applyFill="1" applyAlignment="1">
      <alignment horizontal="center" vertical="center"/>
    </xf>
    <xf numFmtId="3" fontId="0" fillId="0" borderId="0" xfId="0" applyNumberFormat="1" applyFill="1"/>
    <xf numFmtId="3" fontId="14" fillId="0" borderId="0" xfId="0" applyNumberFormat="1" applyFont="1"/>
    <xf numFmtId="0" fontId="45" fillId="4" borderId="0" xfId="0" applyFont="1" applyFill="1" applyBorder="1" applyAlignment="1">
      <alignment horizontal="center" vertical="center" readingOrder="2"/>
    </xf>
    <xf numFmtId="168" fontId="46" fillId="4" borderId="0" xfId="0" applyNumberFormat="1" applyFont="1" applyFill="1" applyAlignment="1">
      <alignment horizontal="center" vertical="center"/>
    </xf>
    <xf numFmtId="3" fontId="29" fillId="0" borderId="0" xfId="0" applyNumberFormat="1" applyFont="1"/>
    <xf numFmtId="3" fontId="56" fillId="0" borderId="0" xfId="0" applyNumberFormat="1" applyFont="1" applyBorder="1" applyAlignment="1">
      <alignment vertical="center" wrapText="1"/>
    </xf>
    <xf numFmtId="165" fontId="14" fillId="14" borderId="0" xfId="0" applyNumberFormat="1" applyFont="1" applyFill="1"/>
    <xf numFmtId="170" fontId="13" fillId="5" borderId="0" xfId="1" applyNumberFormat="1" applyFont="1" applyFill="1" applyBorder="1" applyAlignment="1">
      <alignment horizontal="center" vertical="center"/>
    </xf>
    <xf numFmtId="170" fontId="13" fillId="5" borderId="0" xfId="1" applyNumberFormat="1" applyFont="1" applyFill="1" applyBorder="1" applyAlignment="1">
      <alignment horizontal="center" vertical="center" readingOrder="1"/>
    </xf>
    <xf numFmtId="4" fontId="13" fillId="5" borderId="0" xfId="0" applyNumberFormat="1" applyFont="1" applyFill="1" applyBorder="1" applyAlignment="1">
      <alignment horizontal="center" vertical="center" readingOrder="1"/>
    </xf>
    <xf numFmtId="3" fontId="0" fillId="0" borderId="0" xfId="0" applyNumberFormat="1" applyFill="1" applyBorder="1"/>
    <xf numFmtId="168" fontId="37" fillId="4" borderId="0" xfId="0" applyNumberFormat="1" applyFont="1" applyFill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readingOrder="2"/>
    </xf>
    <xf numFmtId="168" fontId="11" fillId="4" borderId="0" xfId="0" applyNumberFormat="1" applyFont="1" applyFill="1" applyAlignment="1">
      <alignment horizontal="center" vertical="center"/>
    </xf>
    <xf numFmtId="0" fontId="38" fillId="4" borderId="0" xfId="0" applyFont="1" applyFill="1" applyBorder="1" applyAlignment="1">
      <alignment horizontal="center" vertical="center" readingOrder="2"/>
    </xf>
    <xf numFmtId="2" fontId="11" fillId="3" borderId="2" xfId="0" applyNumberFormat="1" applyFont="1" applyFill="1" applyBorder="1" applyAlignment="1">
      <alignment horizontal="center" vertical="center" readingOrder="2"/>
    </xf>
    <xf numFmtId="165" fontId="11" fillId="3" borderId="2" xfId="0" applyNumberFormat="1" applyFont="1" applyFill="1" applyBorder="1" applyAlignment="1">
      <alignment horizontal="center" vertical="center"/>
    </xf>
    <xf numFmtId="168" fontId="37" fillId="4" borderId="0" xfId="0" applyNumberFormat="1" applyFont="1" applyFill="1" applyAlignment="1">
      <alignment horizontal="center"/>
    </xf>
    <xf numFmtId="0" fontId="37" fillId="4" borderId="0" xfId="0" applyFont="1" applyFill="1" applyBorder="1" applyAlignment="1">
      <alignment horizontal="center" vertical="center" wrapText="1" readingOrder="2"/>
    </xf>
    <xf numFmtId="0" fontId="11" fillId="4" borderId="0" xfId="0" applyFont="1" applyFill="1" applyBorder="1" applyAlignment="1">
      <alignment horizontal="center" vertical="center" readingOrder="2"/>
    </xf>
    <xf numFmtId="168" fontId="10" fillId="4" borderId="0" xfId="0" applyNumberFormat="1" applyFont="1" applyFill="1" applyBorder="1" applyAlignment="1">
      <alignment horizontal="center" vertical="center" readingOrder="1"/>
    </xf>
    <xf numFmtId="3" fontId="56" fillId="0" borderId="0" xfId="0" applyNumberFormat="1" applyFont="1" applyBorder="1" applyAlignment="1">
      <alignment horizontal="center" vertical="center" wrapText="1"/>
    </xf>
    <xf numFmtId="2" fontId="57" fillId="5" borderId="0" xfId="0" applyNumberFormat="1" applyFont="1" applyFill="1" applyBorder="1" applyAlignment="1">
      <alignment horizontal="center" vertical="center" readingOrder="2"/>
    </xf>
    <xf numFmtId="165" fontId="58" fillId="5" borderId="0" xfId="0" applyNumberFormat="1" applyFont="1" applyFill="1" applyBorder="1" applyAlignment="1">
      <alignment horizontal="center" vertical="center"/>
    </xf>
    <xf numFmtId="164" fontId="58" fillId="5" borderId="0" xfId="1" applyNumberFormat="1" applyFont="1" applyFill="1" applyBorder="1" applyAlignment="1">
      <alignment horizontal="center" vertical="center"/>
    </xf>
    <xf numFmtId="3" fontId="58" fillId="5" borderId="0" xfId="0" applyNumberFormat="1" applyFont="1" applyFill="1" applyBorder="1" applyAlignment="1">
      <alignment horizontal="center" vertical="center"/>
    </xf>
    <xf numFmtId="0" fontId="59" fillId="4" borderId="0" xfId="0" applyFont="1" applyFill="1" applyBorder="1" applyAlignment="1">
      <alignment horizontal="center" vertical="center" readingOrder="2"/>
    </xf>
    <xf numFmtId="168" fontId="60" fillId="4" borderId="0" xfId="0" applyNumberFormat="1" applyFont="1" applyFill="1" applyAlignment="1">
      <alignment horizontal="center" vertical="center"/>
    </xf>
    <xf numFmtId="2" fontId="60" fillId="3" borderId="0" xfId="0" applyNumberFormat="1" applyFont="1" applyFill="1" applyBorder="1" applyAlignment="1">
      <alignment horizontal="center" vertical="center" readingOrder="2"/>
    </xf>
    <xf numFmtId="165" fontId="60" fillId="3" borderId="0" xfId="0" applyNumberFormat="1" applyFont="1" applyFill="1" applyBorder="1" applyAlignment="1">
      <alignment horizontal="center" vertical="center"/>
    </xf>
    <xf numFmtId="164" fontId="60" fillId="3" borderId="0" xfId="1" applyNumberFormat="1" applyFont="1" applyFill="1" applyBorder="1" applyAlignment="1">
      <alignment horizontal="center" vertical="center"/>
    </xf>
    <xf numFmtId="3" fontId="60" fillId="3" borderId="0" xfId="0" applyNumberFormat="1" applyFont="1" applyFill="1" applyBorder="1" applyAlignment="1">
      <alignment horizontal="center" vertical="center"/>
    </xf>
    <xf numFmtId="1" fontId="13" fillId="5" borderId="0" xfId="0" applyNumberFormat="1" applyFont="1" applyFill="1" applyBorder="1" applyAlignment="1">
      <alignment horizontal="center" vertical="center" readingOrder="2"/>
    </xf>
    <xf numFmtId="1" fontId="11" fillId="7" borderId="2" xfId="0" applyNumberFormat="1" applyFont="1" applyFill="1" applyBorder="1" applyAlignment="1">
      <alignment horizontal="center" vertical="center" readingOrder="2"/>
    </xf>
    <xf numFmtId="1" fontId="11" fillId="3" borderId="2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readingOrder="2"/>
    </xf>
    <xf numFmtId="168" fontId="11" fillId="4" borderId="0" xfId="0" applyNumberFormat="1" applyFont="1" applyFill="1" applyBorder="1" applyAlignment="1">
      <alignment horizontal="center" vertical="center" readingOrder="2"/>
    </xf>
    <xf numFmtId="0" fontId="10" fillId="4" borderId="0" xfId="0" applyFont="1" applyFill="1" applyBorder="1" applyAlignment="1">
      <alignment horizontal="center" vertical="center" readingOrder="2"/>
    </xf>
    <xf numFmtId="168" fontId="11" fillId="4" borderId="0" xfId="0" applyNumberFormat="1" applyFont="1" applyFill="1" applyAlignment="1">
      <alignment horizontal="center" vertical="center"/>
    </xf>
    <xf numFmtId="0" fontId="38" fillId="4" borderId="0" xfId="0" applyFont="1" applyFill="1" applyBorder="1" applyAlignment="1">
      <alignment horizontal="center" vertical="center" readingOrder="2"/>
    </xf>
    <xf numFmtId="0" fontId="44" fillId="4" borderId="0" xfId="0" applyFont="1" applyFill="1" applyAlignment="1">
      <alignment horizontal="center" vertical="center" wrapText="1" readingOrder="2"/>
    </xf>
    <xf numFmtId="168" fontId="37" fillId="4" borderId="0" xfId="0" applyNumberFormat="1" applyFont="1" applyFill="1" applyBorder="1" applyAlignment="1">
      <alignment horizontal="center" vertical="center"/>
    </xf>
    <xf numFmtId="2" fontId="11" fillId="3" borderId="0" xfId="0" applyNumberFormat="1" applyFont="1" applyFill="1" applyBorder="1" applyAlignment="1">
      <alignment horizontal="center" vertical="center" readingOrder="2"/>
    </xf>
    <xf numFmtId="2" fontId="11" fillId="3" borderId="2" xfId="0" applyNumberFormat="1" applyFont="1" applyFill="1" applyBorder="1" applyAlignment="1">
      <alignment horizontal="center" vertical="center" readingOrder="2"/>
    </xf>
    <xf numFmtId="165" fontId="11" fillId="3" borderId="0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164" fontId="11" fillId="3" borderId="0" xfId="1" applyNumberFormat="1" applyFont="1" applyFill="1" applyBorder="1" applyAlignment="1">
      <alignment horizontal="center" vertical="center"/>
    </xf>
    <xf numFmtId="164" fontId="11" fillId="3" borderId="2" xfId="1" applyNumberFormat="1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 readingOrder="2"/>
    </xf>
    <xf numFmtId="168" fontId="46" fillId="4" borderId="0" xfId="0" applyNumberFormat="1" applyFont="1" applyFill="1" applyAlignment="1">
      <alignment horizontal="center" vertical="center"/>
    </xf>
    <xf numFmtId="168" fontId="37" fillId="4" borderId="0" xfId="0" applyNumberFormat="1" applyFont="1" applyFill="1" applyAlignment="1">
      <alignment horizontal="center" vertical="center" wrapText="1"/>
    </xf>
    <xf numFmtId="168" fontId="37" fillId="4" borderId="0" xfId="0" applyNumberFormat="1" applyFont="1" applyFill="1" applyAlignment="1">
      <alignment horizontal="center" vertical="center"/>
    </xf>
    <xf numFmtId="168" fontId="37" fillId="4" borderId="0" xfId="0" applyNumberFormat="1" applyFont="1" applyFill="1" applyAlignment="1">
      <alignment horizontal="center"/>
    </xf>
    <xf numFmtId="168" fontId="11" fillId="4" borderId="0" xfId="0" applyNumberFormat="1" applyFont="1" applyFill="1" applyAlignment="1">
      <alignment horizontal="center"/>
    </xf>
    <xf numFmtId="0" fontId="37" fillId="4" borderId="0" xfId="0" applyFont="1" applyFill="1" applyBorder="1" applyAlignment="1">
      <alignment horizontal="center" vertical="center" wrapText="1" readingOrder="2"/>
    </xf>
    <xf numFmtId="0" fontId="11" fillId="4" borderId="0" xfId="0" applyFont="1" applyFill="1" applyBorder="1" applyAlignment="1">
      <alignment horizontal="center" vertical="center" readingOrder="2"/>
    </xf>
    <xf numFmtId="17" fontId="11" fillId="4" borderId="0" xfId="0" applyNumberFormat="1" applyFont="1" applyFill="1" applyBorder="1" applyAlignment="1">
      <alignment horizontal="center" vertical="center" readingOrder="2"/>
    </xf>
    <xf numFmtId="168" fontId="11" fillId="4" borderId="0" xfId="0" applyNumberFormat="1" applyFont="1" applyFill="1" applyBorder="1" applyAlignment="1">
      <alignment horizontal="center" vertical="center" readingOrder="2"/>
    </xf>
    <xf numFmtId="0" fontId="10" fillId="4" borderId="0" xfId="0" applyFont="1" applyFill="1" applyBorder="1" applyAlignment="1">
      <alignment horizontal="center" vertical="center" wrapText="1" readingOrder="2"/>
    </xf>
    <xf numFmtId="168" fontId="10" fillId="4" borderId="0" xfId="0" applyNumberFormat="1" applyFont="1" applyFill="1" applyBorder="1" applyAlignment="1">
      <alignment horizontal="center" vertical="center" readingOrder="1"/>
    </xf>
    <xf numFmtId="3" fontId="56" fillId="0" borderId="0" xfId="0" applyNumberFormat="1" applyFont="1" applyBorder="1" applyAlignment="1">
      <alignment horizontal="center" vertical="center" wrapText="1"/>
    </xf>
  </cellXfs>
  <cellStyles count="7">
    <cellStyle name="Comma" xfId="2" builtinId="3"/>
    <cellStyle name="Normal" xfId="0" builtinId="0"/>
    <cellStyle name="Normal 2" xfId="3"/>
    <cellStyle name="Normal 2 2" xfId="5"/>
    <cellStyle name="Normal 3" xfId="4"/>
    <cellStyle name="Percent" xfId="1" builtinId="5"/>
    <cellStyle name="Percent 2" xfId="6"/>
  </cellStyles>
  <dxfs count="0"/>
  <tableStyles count="0" defaultTableStyle="TableStyleMedium2" defaultPivotStyle="PivotStyleLight16"/>
  <colors>
    <mruColors>
      <color rgb="FF91470E"/>
      <color rgb="FF996633"/>
      <color rgb="FFBDD7EE"/>
      <color rgb="FF2F5597"/>
      <color rgb="FF000032"/>
      <color rgb="FF663300"/>
      <color rgb="FF5B9BD5"/>
      <color rgb="FFED7A31"/>
      <color rgb="FFA6A6A6"/>
      <color rgb="FF2038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قيمة الأقساط المحصلة (وفقاً لنوع النشاط) عن</a:t>
            </a:r>
          </a:p>
          <a:p>
            <a:pPr algn="ctr" rtl="1"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 شهر فبراير 2022</a:t>
            </a:r>
          </a:p>
        </c:rich>
      </c:tx>
      <c:layout>
        <c:manualLayout>
          <c:xMode val="edge"/>
          <c:yMode val="edge"/>
          <c:x val="0.21835673788016721"/>
          <c:y val="3.400723789226019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6739380899462963"/>
          <c:y val="0.24244751309610979"/>
          <c:w val="0.7850328929978031"/>
          <c:h val="0.523120767788167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'التأمين فبراير 2022'!$B$7</c:f>
              <c:strCache>
                <c:ptCount val="1"/>
                <c:pt idx="0">
                  <c:v>قيمة الأقساط المحصلة  لتأمينات الممتلكات والمسئوليات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2022'!$C$5:$D$6</c:f>
              <c:strCache>
                <c:ptCount val="2"/>
                <c:pt idx="0">
                  <c:v> 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'التأمين فبراير 2022'!$C$7:$D$7</c:f>
              <c:numCache>
                <c:formatCode>#,##0.0</c:formatCode>
                <c:ptCount val="2"/>
                <c:pt idx="0">
                  <c:v>1511.1</c:v>
                </c:pt>
                <c:pt idx="1">
                  <c:v>1581.3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72-4A85-9E7F-3131CBBF3D98}"/>
            </c:ext>
          </c:extLst>
        </c:ser>
        <c:ser>
          <c:idx val="1"/>
          <c:order val="1"/>
          <c:tx>
            <c:strRef>
              <c:f>'التأمين فبراير 2022'!$B$8</c:f>
              <c:strCache>
                <c:ptCount val="1"/>
                <c:pt idx="0">
                  <c:v>قيمة الأقساط المحصلة للأشخاص وتكوين الأموال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2022'!$C$5:$D$6</c:f>
              <c:strCache>
                <c:ptCount val="2"/>
                <c:pt idx="0">
                  <c:v> 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'التأمين فبراير 2022'!$C$8:$D$8</c:f>
              <c:numCache>
                <c:formatCode>#,##0.0</c:formatCode>
                <c:ptCount val="2"/>
                <c:pt idx="0">
                  <c:v>2292.1</c:v>
                </c:pt>
                <c:pt idx="1">
                  <c:v>2232.4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72-4A85-9E7F-3131CBBF3D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74554784"/>
        <c:axId val="774552040"/>
      </c:barChart>
      <c:catAx>
        <c:axId val="77455478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4552040"/>
        <c:crosses val="autoZero"/>
        <c:auto val="0"/>
        <c:lblAlgn val="ctr"/>
        <c:lblOffset val="100"/>
        <c:noMultiLvlLbl val="1"/>
      </c:catAx>
      <c:valAx>
        <c:axId val="774552040"/>
        <c:scaling>
          <c:orientation val="minMax"/>
          <c:max val="5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1.4560588294433234E-2"/>
              <c:y val="0.375834811226597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4554784"/>
        <c:crosses val="max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70268906846099"/>
          <c:w val="1"/>
          <c:h val="0.152973109315390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قيمة</a:t>
            </a:r>
            <a:r>
              <a:rPr lang="en-US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التعويضات المسددة التراكمية (وفقاً لنوع التأمين) عن </a:t>
            </a:r>
          </a:p>
          <a:p>
            <a:pPr algn="ctr" rtl="1"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الفترة يناير - فبراير 2022</a:t>
            </a:r>
          </a:p>
        </c:rich>
      </c:tx>
      <c:layout>
        <c:manualLayout>
          <c:xMode val="edge"/>
          <c:yMode val="edge"/>
          <c:x val="0.14649676714145099"/>
          <c:y val="2.87664107851823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6909055009018009"/>
          <c:y val="0.22845381195455294"/>
          <c:w val="0.80556721637521989"/>
          <c:h val="0.5571036516038985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'التأمين فبراير 2022'!$B$67</c:f>
              <c:strCache>
                <c:ptCount val="1"/>
                <c:pt idx="0">
                  <c:v>قيمة التعويضات المسددة للتأمين التجارى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2022'!$C$62:$D$63</c:f>
              <c:strCache>
                <c:ptCount val="2"/>
                <c:pt idx="0">
                  <c:v>يناير- فبراير 2022</c:v>
                </c:pt>
                <c:pt idx="1">
                  <c:v>يناير- فبراير 2021</c:v>
                </c:pt>
              </c:strCache>
            </c:strRef>
          </c:cat>
          <c:val>
            <c:numRef>
              <c:f>'التأمين فبراير 2022'!$C$67:$D$67</c:f>
              <c:numCache>
                <c:formatCode>#,##0.0</c:formatCode>
                <c:ptCount val="2"/>
                <c:pt idx="0">
                  <c:v>4055.3</c:v>
                </c:pt>
                <c:pt idx="1">
                  <c:v>2812.4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84-4A0D-8D37-F09FA83B70E3}"/>
            </c:ext>
          </c:extLst>
        </c:ser>
        <c:ser>
          <c:idx val="3"/>
          <c:order val="1"/>
          <c:tx>
            <c:strRef>
              <c:f>'التأمين فبراير 2022'!$B$68</c:f>
              <c:strCache>
                <c:ptCount val="1"/>
                <c:pt idx="0">
                  <c:v>قيمة التعويضات المسددة  للتأمين التكافلى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2022'!$C$62:$D$63</c:f>
              <c:strCache>
                <c:ptCount val="2"/>
                <c:pt idx="0">
                  <c:v>يناير- فبراير 2022</c:v>
                </c:pt>
                <c:pt idx="1">
                  <c:v>يناير- فبراير 2021</c:v>
                </c:pt>
              </c:strCache>
            </c:strRef>
          </c:cat>
          <c:val>
            <c:numRef>
              <c:f>'التأمين فبراير 2022'!$C$68:$D$68</c:f>
              <c:numCache>
                <c:formatCode>#,##0.0</c:formatCode>
                <c:ptCount val="2"/>
                <c:pt idx="0">
                  <c:v>442.2</c:v>
                </c:pt>
                <c:pt idx="1">
                  <c:v>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84-4A0D-8D37-F09FA83B70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63"/>
        <c:overlap val="100"/>
        <c:axId val="518736104"/>
        <c:axId val="518740024"/>
      </c:barChart>
      <c:catAx>
        <c:axId val="518736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18740024"/>
        <c:crosses val="autoZero"/>
        <c:auto val="1"/>
        <c:lblAlgn val="ctr"/>
        <c:lblOffset val="100"/>
        <c:noMultiLvlLbl val="0"/>
      </c:catAx>
      <c:valAx>
        <c:axId val="518740024"/>
        <c:scaling>
          <c:orientation val="minMax"/>
          <c:max val="6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7.0619398773668933E-3"/>
              <c:y val="0.433731400238892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18736104"/>
        <c:crosses val="max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294982971516075E-2"/>
          <c:y val="0.88325917992468905"/>
          <c:w val="0.94536910596265178"/>
          <c:h val="0.10379483778106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baseline="0">
                <a:solidFill>
                  <a:srgbClr val="203864"/>
                </a:solidFill>
                <a:effectLst/>
                <a:latin typeface="Simplified Arabic" panose="02020603050405020304" pitchFamily="18" charset="-78"/>
                <a:cs typeface="Simplified Arabic" panose="02020603050405020304" pitchFamily="18" charset="-78"/>
              </a:rPr>
              <a:t>قيمة الأقساط المحصلة (وفقاً لفروع التأمين) عن شهر فبراير 2022</a:t>
            </a:r>
            <a:endParaRPr lang="en-US" sz="1600">
              <a:solidFill>
                <a:srgbClr val="203864"/>
              </a:solidFill>
              <a:effectLst/>
              <a:latin typeface="Simplified Arabic" panose="02020603050405020304" pitchFamily="18" charset="-78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22257590328067001"/>
          <c:y val="3.679128996437679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469677618912291"/>
          <c:y val="0.18910000535647331"/>
          <c:w val="0.75122394585692087"/>
          <c:h val="0.577027933302141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3.1247737402224994E-2"/>
                  <c:y val="1.46679522202581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299094369844332E-3"/>
                  <c:y val="-1.47210884353741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6665540395774219E-3"/>
                  <c:y val="-1.56143339225453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875429678091755E-3"/>
                  <c:y val="-9.671433927901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9946200042456799E-2"/>
                  <c:y val="-1.83105683218169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772561085830215E-3"/>
                  <c:y val="-6.0592425946756655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8655395092052946E-3"/>
                  <c:y val="-1.1638759440784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1200" b="1" i="0" u="none" strike="noStrike" kern="1200" baseline="0">
                      <a:solidFill>
                        <a:srgbClr val="203864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334547768579902E-2"/>
                      <c:h val="6.2448979591836734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1.4904085555871327E-2"/>
                  <c:y val="-4.10867213026943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7276519369807106E-2"/>
                  <c:y val="-6.449686646312069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288641722229096E-2"/>
                  <c:y val="-3.09359901440891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4.6590920844663652E-2"/>
                  <c:y val="4.452086346349563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'التأمين فبراير 2022'!$H$81:$H$91</c:f>
              <c:strCache>
                <c:ptCount val="11"/>
                <c:pt idx="0">
                  <c:v>الحريق</c:v>
                </c:pt>
                <c:pt idx="1">
                  <c:v>السيارات التكميلية</c:v>
                </c:pt>
                <c:pt idx="2">
                  <c:v>البترول</c:v>
                </c:pt>
                <c:pt idx="3">
                  <c:v>العلاج الطبي</c:v>
                </c:pt>
                <c:pt idx="4">
                  <c:v>الحوادث و المسئوليات</c:v>
                </c:pt>
                <c:pt idx="5">
                  <c:v>الهندسى</c:v>
                </c:pt>
                <c:pt idx="6">
                  <c:v>النقل البحرى</c:v>
                </c:pt>
                <c:pt idx="7">
                  <c:v>السيارات الإجبارية</c:v>
                </c:pt>
                <c:pt idx="8">
                  <c:v>النقل الداخلى</c:v>
                </c:pt>
                <c:pt idx="9">
                  <c:v>أجسام السفن</c:v>
                </c:pt>
                <c:pt idx="10">
                  <c:v>الطيران</c:v>
                </c:pt>
              </c:strCache>
            </c:strRef>
          </c:cat>
          <c:val>
            <c:numRef>
              <c:f>'التأمين فبراير 2022'!$I$81:$I$91</c:f>
              <c:numCache>
                <c:formatCode>0.00%</c:formatCode>
                <c:ptCount val="11"/>
                <c:pt idx="0">
                  <c:v>0.22329583057577765</c:v>
                </c:pt>
                <c:pt idx="1">
                  <c:v>0.19702183984116481</c:v>
                </c:pt>
                <c:pt idx="2">
                  <c:v>0.1752481800132363</c:v>
                </c:pt>
                <c:pt idx="3">
                  <c:v>0.17140966247518202</c:v>
                </c:pt>
                <c:pt idx="4">
                  <c:v>0.10165453342157513</c:v>
                </c:pt>
                <c:pt idx="5">
                  <c:v>6.2276637988087365E-2</c:v>
                </c:pt>
                <c:pt idx="6">
                  <c:v>2.5281270681667776E-2</c:v>
                </c:pt>
                <c:pt idx="7">
                  <c:v>1.740569159497022E-2</c:v>
                </c:pt>
                <c:pt idx="8">
                  <c:v>1.1449371277299805E-2</c:v>
                </c:pt>
                <c:pt idx="9">
                  <c:v>8.5373924553275998E-3</c:v>
                </c:pt>
                <c:pt idx="10">
                  <c:v>6.4195896757114502E-3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65045001976713"/>
          <c:w val="1"/>
          <c:h val="0.172426272722160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baseline="0">
                <a:solidFill>
                  <a:srgbClr val="203864"/>
                </a:solidFill>
                <a:effectLst/>
                <a:latin typeface="Simplified Arabic" panose="02020603050405020304" pitchFamily="18" charset="-78"/>
                <a:cs typeface="Simplified Arabic" panose="02020603050405020304" pitchFamily="18" charset="-78"/>
              </a:rPr>
              <a:t>قيمة الأقساط المحصلة (وفقاً لفروع التأمين) عن الفترة يناير- فبراير 2022</a:t>
            </a:r>
            <a:endParaRPr lang="en-US" sz="1600">
              <a:solidFill>
                <a:srgbClr val="203864"/>
              </a:solidFill>
              <a:effectLst/>
              <a:latin typeface="Simplified Arabic" panose="02020603050405020304" pitchFamily="18" charset="-78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17546274101617701"/>
          <c:y val="2.229889089510619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111940046485571"/>
          <c:y val="0.19204216135994284"/>
          <c:w val="0.71303512487140841"/>
          <c:h val="0.5734714343523671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1.3723551575728729E-2"/>
                  <c:y val="1.520943213886608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3524391477711584E-2"/>
                  <c:y val="-1.10536833394146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7576549866087494E-5"/>
                  <c:y val="-5.362678055755622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9195099240709393E-5"/>
                  <c:y val="-5.9542387800601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217917647666918E-2"/>
                  <c:y val="-4.29718677878524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544180593379507E-3"/>
                  <c:y val="-7.121311397753122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3094661309023797E-3"/>
                  <c:y val="-1.462158755607136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4052947189748127E-2"/>
                  <c:y val="-3.145897553329182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7534552317251E-3"/>
                  <c:y val="-3.13581088351672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4867943136729843E-2"/>
                  <c:y val="-4.40142250630059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4847137888114159E-2"/>
                  <c:y val="-4.354011074510090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'التأمين فبراير 2022'!$H$100:$H$110</c:f>
              <c:strCache>
                <c:ptCount val="11"/>
                <c:pt idx="0">
                  <c:v>العلاج الطبي</c:v>
                </c:pt>
                <c:pt idx="1">
                  <c:v>الحريق</c:v>
                </c:pt>
                <c:pt idx="2">
                  <c:v>السيارات التكميلية</c:v>
                </c:pt>
                <c:pt idx="3">
                  <c:v>البترول</c:v>
                </c:pt>
                <c:pt idx="4">
                  <c:v>الحوادث و المسئوليات</c:v>
                </c:pt>
                <c:pt idx="5">
                  <c:v>الهندسى</c:v>
                </c:pt>
                <c:pt idx="6">
                  <c:v>أجسام السفن</c:v>
                </c:pt>
                <c:pt idx="7">
                  <c:v>النقل البحرى</c:v>
                </c:pt>
                <c:pt idx="8">
                  <c:v>السيارات الإجبارية</c:v>
                </c:pt>
                <c:pt idx="9">
                  <c:v>النقل الداخلى</c:v>
                </c:pt>
                <c:pt idx="10">
                  <c:v>الطيران</c:v>
                </c:pt>
              </c:strCache>
            </c:strRef>
          </c:cat>
          <c:val>
            <c:numRef>
              <c:f>'التأمين فبراير 2022'!$I$100:$I$110</c:f>
              <c:numCache>
                <c:formatCode>0.00%</c:formatCode>
                <c:ptCount val="11"/>
                <c:pt idx="0">
                  <c:v>0.27347027144055641</c:v>
                </c:pt>
                <c:pt idx="1">
                  <c:v>0.1792914941408893</c:v>
                </c:pt>
                <c:pt idx="2">
                  <c:v>0.17271521745013668</c:v>
                </c:pt>
                <c:pt idx="3">
                  <c:v>0.11339341289816243</c:v>
                </c:pt>
                <c:pt idx="4">
                  <c:v>9.2473816676138673E-2</c:v>
                </c:pt>
                <c:pt idx="5">
                  <c:v>7.7156233931422707E-2</c:v>
                </c:pt>
                <c:pt idx="6">
                  <c:v>3.4667532678411953E-2</c:v>
                </c:pt>
                <c:pt idx="7">
                  <c:v>2.6250981028930205E-2</c:v>
                </c:pt>
                <c:pt idx="8">
                  <c:v>1.2638358907742687E-2</c:v>
                </c:pt>
                <c:pt idx="9">
                  <c:v>1.112283835349517E-2</c:v>
                </c:pt>
                <c:pt idx="10">
                  <c:v>6.8198424941138267E-3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977997962500613E-3"/>
          <c:y val="0.81783780594104849"/>
          <c:w val="0.98374803149606316"/>
          <c:h val="0.16660340378143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baseline="0">
                <a:solidFill>
                  <a:srgbClr val="203864"/>
                </a:solidFill>
                <a:effectLst/>
                <a:latin typeface="Simplified Arabic" panose="02020603050405020304" pitchFamily="18" charset="-78"/>
                <a:cs typeface="Simplified Arabic" panose="02020603050405020304" pitchFamily="18" charset="-78"/>
              </a:rPr>
              <a:t>الحصص السوقية لشركات الـتأمين عن شهر فبراير 2022</a:t>
            </a:r>
            <a:endParaRPr lang="en-US" sz="1600">
              <a:solidFill>
                <a:srgbClr val="203864"/>
              </a:solidFill>
              <a:effectLst/>
              <a:latin typeface="Simplified Arabic" panose="02020603050405020304" pitchFamily="18" charset="-78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23326068644805997"/>
          <c:y val="5.925573100733325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400764263488674E-2"/>
          <c:y val="0.12257449798718469"/>
          <c:w val="0.96694663171898998"/>
          <c:h val="0.60239010815451699"/>
        </c:manualLayout>
      </c:layout>
      <c:pie3DChart>
        <c:varyColors val="1"/>
        <c:ser>
          <c:idx val="0"/>
          <c:order val="0"/>
          <c:tx>
            <c:strRef>
              <c:f>'التأمين فبراير 2022'!$G$142</c:f>
              <c:strCache>
                <c:ptCount val="1"/>
                <c:pt idx="0">
                  <c:v>الحصة السوقية (%)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3.1121472406087255E-2"/>
                  <c:y val="1.93565826362443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196943768128649E-2"/>
                  <c:y val="-2.92136297683320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722232597325654E-3"/>
                  <c:y val="-1.26910243676685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7908702177319574E-2"/>
                  <c:y val="-1.470383143532851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384043209236849E-3"/>
                  <c:y val="-1.68575741084148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5913435716971848E-3"/>
                  <c:y val="-5.61429697296762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9671867494913147E-3"/>
                  <c:y val="-1.81367053388605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4.0414987675600426E-3"/>
                  <c:y val="-7.25872884524365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3000357606257697E-3"/>
                  <c:y val="-0.1073814965983576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1790867476053396E-2"/>
                  <c:y val="-2.6775673881455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825597523482504E-2"/>
                  <c:y val="3.503199762221022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'التأمين فبراير 2022'!$F$143:$F$153</c:f>
              <c:strCache>
                <c:ptCount val="11"/>
                <c:pt idx="0">
                  <c:v>مِصْر لِتَأْمِينَاتِ الحَيَاةِ</c:v>
                </c:pt>
                <c:pt idx="1">
                  <c:v>مِصْر لِلْتَأْمِين</c:v>
                </c:pt>
                <c:pt idx="2">
                  <c:v>أَلْيَانْز لِتَأْمِينَاتِ الحَيَاةِ - مِصْر</c:v>
                </c:pt>
                <c:pt idx="3">
                  <c:v>مِتْلِايِف لِتَأْمِينَاتِ الحَيَاةِ</c:v>
                </c:pt>
                <c:pt idx="4">
                  <c:v>أَكْسَا لِتَأْمِينَاتِ الحَيَاةِ - مِصْر</c:v>
                </c:pt>
                <c:pt idx="5">
                  <c:v> أُورْيَنْت لِلْتَأْمِينِ التَكَافُلِيّ - مِصْر</c:v>
                </c:pt>
                <c:pt idx="6">
                  <c:v>ثَرْوَة لِتَأْمِينَاتِ الحَيَاةِ</c:v>
                </c:pt>
                <c:pt idx="7">
                  <c:v>جِي آَي جِي لِلْتَأْمِينِ مِصْر</c:v>
                </c:pt>
                <c:pt idx="8">
                  <c:v>أَلْيَانْز لِلْتَأْمِينِ - مِصْر</c:v>
                </c:pt>
                <c:pt idx="9">
                  <c:v>طُوكْيُو مَارِين مِصْر فَامِيلِي تَكَافُل</c:v>
                </c:pt>
                <c:pt idx="10">
                  <c:v>أُخْرَى*</c:v>
                </c:pt>
              </c:strCache>
            </c:strRef>
          </c:cat>
          <c:val>
            <c:numRef>
              <c:f>'التأمين فبراير 2022'!$G$143:$G$153</c:f>
              <c:numCache>
                <c:formatCode>0.00%</c:formatCode>
                <c:ptCount val="11"/>
                <c:pt idx="0">
                  <c:v>0.17145322055539469</c:v>
                </c:pt>
                <c:pt idx="1">
                  <c:v>0.13937062085258073</c:v>
                </c:pt>
                <c:pt idx="2">
                  <c:v>0.13116404257229436</c:v>
                </c:pt>
                <c:pt idx="3">
                  <c:v>9.1631246888465273E-2</c:v>
                </c:pt>
                <c:pt idx="4">
                  <c:v>7.6829980557857849E-2</c:v>
                </c:pt>
                <c:pt idx="5">
                  <c:v>4.2585688355126147E-2</c:v>
                </c:pt>
                <c:pt idx="6">
                  <c:v>3.4889371423139207E-2</c:v>
                </c:pt>
                <c:pt idx="7">
                  <c:v>3.4862384137811939E-2</c:v>
                </c:pt>
                <c:pt idx="8">
                  <c:v>3.2993525090619522E-2</c:v>
                </c:pt>
                <c:pt idx="9">
                  <c:v>2.9285631031940134E-2</c:v>
                </c:pt>
                <c:pt idx="10">
                  <c:v>0.21493428853477003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05570934692111"/>
          <c:w val="1"/>
          <c:h val="0.20944290653078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baseline="0">
                <a:solidFill>
                  <a:srgbClr val="203864"/>
                </a:solidFill>
                <a:effectLst/>
                <a:latin typeface="Simplified Arabic" panose="02020603050405020304" pitchFamily="18" charset="-78"/>
                <a:cs typeface="Simplified Arabic" panose="02020603050405020304" pitchFamily="18" charset="-78"/>
              </a:rPr>
              <a:t>الحصص السوقية لشركات التأمين عن الفترة يناير- فبراير 2022</a:t>
            </a:r>
            <a:endParaRPr lang="en-US" sz="1600">
              <a:solidFill>
                <a:srgbClr val="203864"/>
              </a:solidFill>
              <a:effectLst/>
              <a:latin typeface="Simplified Arabic" panose="02020603050405020304" pitchFamily="18" charset="-78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1931335714768390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5086436714515"/>
          <c:y val="0.12852492877706889"/>
          <c:w val="0.74236079378147379"/>
          <c:h val="0.57532034330423143"/>
        </c:manualLayout>
      </c:layout>
      <c:pie3DChart>
        <c:varyColors val="1"/>
        <c:ser>
          <c:idx val="0"/>
          <c:order val="0"/>
          <c:tx>
            <c:strRef>
              <c:f>'التأمين فبراير 2022'!$G$162</c:f>
              <c:strCache>
                <c:ptCount val="1"/>
                <c:pt idx="0">
                  <c:v>الحصة السوقية (%)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9.9212622348924164E-3"/>
                  <c:y val="1.792295031720822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80129926952532E-2"/>
                  <c:y val="-1.76554291621732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0343572946086956E-3"/>
                  <c:y val="-3.391311546485102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3813811092362609E-3"/>
                  <c:y val="-1.59062527258855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4612454861321695E-2"/>
                  <c:y val="-9.67030788022359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205104334429938E-3"/>
                  <c:y val="-1.8195871883389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5710337159252118E-3"/>
                  <c:y val="-1.05626045334793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5.8614841417013994E-2"/>
                  <c:y val="2.07444441622712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'التأمين فبراير 2022'!$F$163:$F$173</c:f>
              <c:strCache>
                <c:ptCount val="11"/>
                <c:pt idx="0">
                  <c:v>مِصْر لِتَأْمِينَاتِ الحَيَاةِ</c:v>
                </c:pt>
                <c:pt idx="1">
                  <c:v>مِصْر لِلْتَأْمِين</c:v>
                </c:pt>
                <c:pt idx="2">
                  <c:v>أَلْيَانْز لِتَأْمِينَاتِ الحَيَاةِ - مِصْر</c:v>
                </c:pt>
                <c:pt idx="3">
                  <c:v>مِتْلِايِف لِتَأْمِينَاتِ الحَيَاةِ</c:v>
                </c:pt>
                <c:pt idx="4">
                  <c:v>أَلْيَانْز لِلْتَأْمِينِ - مِصْر</c:v>
                </c:pt>
                <c:pt idx="5">
                  <c:v>أَكْسَا لِتَأْمِينَاتِ الحَيَاةِ - مِصْر</c:v>
                </c:pt>
                <c:pt idx="6">
                  <c:v>ثَرْوَة لِتَأْمِينَاتِ الحَيَاةِ</c:v>
                </c:pt>
                <c:pt idx="7">
                  <c:v>جِي آَي جِي لِلْتَأْمِينِ مِصْر</c:v>
                </c:pt>
                <c:pt idx="8">
                  <c:v>قَنَاة السُوَيْس لِلْتَأْمِينِ</c:v>
                </c:pt>
                <c:pt idx="9">
                  <c:v> أُورْيَنْت لِلْتَأْمِينِ التَكَافُلِيّ - مِصْر</c:v>
                </c:pt>
                <c:pt idx="10">
                  <c:v>أُخْرَى*</c:v>
                </c:pt>
              </c:strCache>
            </c:strRef>
          </c:cat>
          <c:val>
            <c:numRef>
              <c:f>'التأمين فبراير 2022'!$G$163:$G$173</c:f>
              <c:numCache>
                <c:formatCode>0.00%</c:formatCode>
                <c:ptCount val="11"/>
                <c:pt idx="0">
                  <c:v>0.15125125278435372</c:v>
                </c:pt>
                <c:pt idx="1">
                  <c:v>0.1212246233428788</c:v>
                </c:pt>
                <c:pt idx="2">
                  <c:v>0.11872403001974237</c:v>
                </c:pt>
                <c:pt idx="3">
                  <c:v>7.0837985128589229E-2</c:v>
                </c:pt>
                <c:pt idx="4">
                  <c:v>6.8701090290933617E-2</c:v>
                </c:pt>
                <c:pt idx="5">
                  <c:v>6.6431035582454737E-2</c:v>
                </c:pt>
                <c:pt idx="6">
                  <c:v>5.7816837724409938E-2</c:v>
                </c:pt>
                <c:pt idx="7">
                  <c:v>4.3718520725831864E-2</c:v>
                </c:pt>
                <c:pt idx="8">
                  <c:v>3.7397809714329315E-2</c:v>
                </c:pt>
                <c:pt idx="9">
                  <c:v>2.9903386157463317E-2</c:v>
                </c:pt>
                <c:pt idx="10">
                  <c:v>0.23399342852901306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62240840748662"/>
          <c:w val="1"/>
          <c:h val="0.23338349882793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إجماليات التداول عن شهر فبراير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9275783211085162"/>
          <c:y val="0.1626262772980471"/>
          <c:w val="0.75380768573492596"/>
          <c:h val="0.6357742418718158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'سوق رأس المال فبراير  2022'!$B$64</c:f>
              <c:strCache>
                <c:ptCount val="1"/>
                <c:pt idx="0">
                  <c:v>السندات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2138960732200707E-3"/>
                  <c:y val="6.3556899314110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850151308611874E-3"/>
                  <c:y val="-6.3556899314110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2022'!$C$60:$D$61</c:f>
              <c:strCache>
                <c:ptCount val="2"/>
                <c:pt idx="0">
                  <c:v>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'سوق رأس المال فبراير  2022'!$C$64:$D$64</c:f>
              <c:numCache>
                <c:formatCode>#,##0.0</c:formatCode>
                <c:ptCount val="2"/>
                <c:pt idx="0">
                  <c:v>140708.452276</c:v>
                </c:pt>
                <c:pt idx="1">
                  <c:v>47486.311737999997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C7-4E3A-A5A9-4F4CCF9C064F}"/>
            </c:ext>
          </c:extLst>
        </c:ser>
        <c:ser>
          <c:idx val="2"/>
          <c:order val="1"/>
          <c:tx>
            <c:strRef>
              <c:f>'سوق رأس المال فبراير  2022'!$B$63</c:f>
              <c:strCache>
                <c:ptCount val="1"/>
                <c:pt idx="0">
                  <c:v>أسهم غير مقيدة (خارج المقصورة)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6671807537736849"/>
                  <c:y val="2.15213070623294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996633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5374061645943574"/>
                  <c:y val="-1.84700047741609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91470E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2022'!$C$60:$D$61</c:f>
              <c:strCache>
                <c:ptCount val="2"/>
                <c:pt idx="0">
                  <c:v>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'سوق رأس المال فبراير  2022'!$C$63:$D$63</c:f>
              <c:numCache>
                <c:formatCode>#,##0.0</c:formatCode>
                <c:ptCount val="2"/>
                <c:pt idx="0">
                  <c:v>1613.5638650000001</c:v>
                </c:pt>
                <c:pt idx="1">
                  <c:v>2134.8962029999998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C7-4E3A-A5A9-4F4CCF9C064F}"/>
            </c:ext>
          </c:extLst>
        </c:ser>
        <c:ser>
          <c:idx val="3"/>
          <c:order val="2"/>
          <c:tx>
            <c:strRef>
              <c:f>'سوق رأس المال فبراير  2022'!$B$62</c:f>
              <c:strCache>
                <c:ptCount val="1"/>
                <c:pt idx="0">
                  <c:v>الأسهم المقيدة- تشمل بورصة النيل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326504284027875E-7"/>
                  <c:y val="-3.2714542621498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42971107532963E-3"/>
                  <c:y val="-3.235206144524450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2022'!$C$60:$D$61</c:f>
              <c:strCache>
                <c:ptCount val="2"/>
                <c:pt idx="0">
                  <c:v>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'سوق رأس المال فبراير  2022'!$C$62:$D$62</c:f>
              <c:numCache>
                <c:formatCode>#,##0.0</c:formatCode>
                <c:ptCount val="2"/>
                <c:pt idx="0">
                  <c:v>17643.872363999999</c:v>
                </c:pt>
                <c:pt idx="1">
                  <c:v>35665.980452999996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C7-4E3A-A5A9-4F4CCF9C06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18739240"/>
        <c:axId val="772493816"/>
      </c:barChart>
      <c:catAx>
        <c:axId val="518739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493816"/>
        <c:crosses val="autoZero"/>
        <c:auto val="0"/>
        <c:lblAlgn val="ctr"/>
        <c:lblOffset val="100"/>
        <c:noMultiLvlLbl val="0"/>
      </c:catAx>
      <c:valAx>
        <c:axId val="772493816"/>
        <c:scaling>
          <c:orientation val="minMax"/>
          <c:max val="20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b="1">
                    <a:solidFill>
                      <a:srgbClr val="203864"/>
                    </a:solidFill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1.8169203160647709E-2"/>
              <c:y val="0.40149534195073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18739240"/>
        <c:crosses val="max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76850876080048"/>
          <c:y val="0.88260007240879734"/>
          <c:w val="0.87123956847199313"/>
          <c:h val="8.6094324169081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Simplified Arabic" panose="02020603050405020304" pitchFamily="18" charset="-78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تطور قيمة الإصدارات فى السوق الأولى عن </a:t>
            </a:r>
            <a:endParaRPr lang="en-US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endParaRPr>
          </a:p>
          <a:p>
            <a:pPr algn="ctr" rtl="1">
              <a:defRPr sz="1600" b="1"/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الفترة يناير-</a:t>
            </a:r>
            <a:r>
              <a:rPr lang="en-US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فبراير 2022</a:t>
            </a:r>
          </a:p>
        </c:rich>
      </c:tx>
      <c:layout>
        <c:manualLayout>
          <c:xMode val="edge"/>
          <c:yMode val="edge"/>
          <c:x val="0.25630857227073151"/>
          <c:y val="1.1298588099072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8511048384840539"/>
          <c:y val="0.22008161458015243"/>
          <c:w val="0.78598972703990388"/>
          <c:h val="0.527791574307259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'سوق رأس المال فبراير  2022'!$B$27</c:f>
              <c:strCache>
                <c:ptCount val="1"/>
                <c:pt idx="0">
                  <c:v>قيمة أسهم تأسيس (بالمليون جنيه)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2022'!$C$26:$D$26</c:f>
              <c:strCache>
                <c:ptCount val="2"/>
                <c:pt idx="0">
                  <c:v>يناير-فبراير 2022</c:v>
                </c:pt>
                <c:pt idx="1">
                  <c:v>يناير-فبراير 2021</c:v>
                </c:pt>
              </c:strCache>
            </c:strRef>
          </c:cat>
          <c:val>
            <c:numRef>
              <c:f>'سوق رأس المال فبراير  2022'!$C$27:$D$27</c:f>
              <c:numCache>
                <c:formatCode>#,##0.0</c:formatCode>
                <c:ptCount val="2"/>
                <c:pt idx="0">
                  <c:v>4741.22307</c:v>
                </c:pt>
                <c:pt idx="1">
                  <c:v>8620.8721556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F6-4E65-9DE3-5CFCCAB2645B}"/>
            </c:ext>
          </c:extLst>
        </c:ser>
        <c:ser>
          <c:idx val="1"/>
          <c:order val="1"/>
          <c:tx>
            <c:strRef>
              <c:f>'سوق رأس المال فبراير  2022'!$B$28</c:f>
              <c:strCache>
                <c:ptCount val="1"/>
                <c:pt idx="0">
                  <c:v>قيمة أسهم زيادة رأس المال (بالمليون جنيه)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2022'!$C$26:$D$26</c:f>
              <c:strCache>
                <c:ptCount val="2"/>
                <c:pt idx="0">
                  <c:v>يناير-فبراير 2022</c:v>
                </c:pt>
                <c:pt idx="1">
                  <c:v>يناير-فبراير 2021</c:v>
                </c:pt>
              </c:strCache>
            </c:strRef>
          </c:cat>
          <c:val>
            <c:numRef>
              <c:f>'سوق رأس المال فبراير  2022'!$C$28:$D$28</c:f>
              <c:numCache>
                <c:formatCode>#,##0.0</c:formatCode>
                <c:ptCount val="2"/>
                <c:pt idx="0">
                  <c:v>29847.244720999999</c:v>
                </c:pt>
                <c:pt idx="1">
                  <c:v>13763.530903139999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F6-4E65-9DE3-5CFCCAB2645B}"/>
            </c:ext>
          </c:extLst>
        </c:ser>
        <c:ser>
          <c:idx val="2"/>
          <c:order val="2"/>
          <c:tx>
            <c:strRef>
              <c:f>'سوق رأس المال فبراير  2022'!$B$29</c:f>
              <c:strCache>
                <c:ptCount val="1"/>
                <c:pt idx="0">
                  <c:v>قيمة إصدارات السندات "التوريق" (بالمليون جنيه)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934589409073538E-3"/>
                  <c:y val="-4.44760143899831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2292123186493911E-3"/>
                  <c:y val="-6.40072841112908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ar-EG" sz="11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2022'!$C$26:$D$26</c:f>
              <c:strCache>
                <c:ptCount val="2"/>
                <c:pt idx="0">
                  <c:v>يناير-فبراير 2022</c:v>
                </c:pt>
                <c:pt idx="1">
                  <c:v>يناير-فبراير 2021</c:v>
                </c:pt>
              </c:strCache>
            </c:strRef>
          </c:cat>
          <c:val>
            <c:numRef>
              <c:f>'سوق رأس المال فبراير  2022'!$C$29:$D$29</c:f>
              <c:numCache>
                <c:formatCode>#,##0.0</c:formatCode>
                <c:ptCount val="2"/>
                <c:pt idx="0">
                  <c:v>1160.175</c:v>
                </c:pt>
                <c:pt idx="1">
                  <c:v>1957.44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772498520"/>
        <c:axId val="772494992"/>
      </c:barChart>
      <c:catAx>
        <c:axId val="7724985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ar-EG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494992"/>
        <c:crosses val="autoZero"/>
        <c:auto val="1"/>
        <c:lblAlgn val="ctr"/>
        <c:lblOffset val="100"/>
        <c:noMultiLvlLbl val="0"/>
      </c:catAx>
      <c:valAx>
        <c:axId val="772494992"/>
        <c:scaling>
          <c:orientation val="minMax"/>
          <c:max val="4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2.2228792265563506E-2"/>
              <c:y val="0.423554827012625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ar-EG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498520"/>
        <c:crosses val="max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713774885614472E-3"/>
          <c:y val="0.81981793961615868"/>
          <c:w val="0.99672862251143857"/>
          <c:h val="0.165333191470123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ar-EG" sz="1100" b="0" i="0" u="none" strike="noStrike" kern="1200" baseline="0">
          <a:solidFill>
            <a:srgbClr val="203864"/>
          </a:solidFill>
          <a:latin typeface="Simplified Arabic" panose="02020603050405020304" pitchFamily="18" charset="-78"/>
          <a:ea typeface="+mn-ea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rPr>
              <a:t>تطور عدد الإصدارات فى السوق الأولى عن </a:t>
            </a:r>
            <a:endParaRPr lang="en-US" sz="1600" b="1" i="0" u="none" strike="noStrike" kern="1200" spc="0" baseline="0">
              <a:solidFill>
                <a:srgbClr val="203864"/>
              </a:solidFill>
              <a:latin typeface="+mn-lt"/>
              <a:ea typeface="+mn-ea"/>
              <a:cs typeface="Simplified Arabic" panose="02020603050405020304" pitchFamily="18" charset="-78"/>
            </a:endParaRPr>
          </a:p>
          <a:p>
            <a:pPr algn="ctr" rtl="1">
              <a:defRPr lang="ar-EG" sz="1600" b="1">
                <a:solidFill>
                  <a:srgbClr val="203864"/>
                </a:solidFill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rPr>
              <a:t>الفترة يناير-</a:t>
            </a:r>
            <a:r>
              <a:rPr lang="en-US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rPr>
              <a:t>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rPr>
              <a:t>فبراير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+mn-lt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711063671665517"/>
          <c:y val="0.23003169544727062"/>
          <c:w val="0.81487245980479983"/>
          <c:h val="0.53828997334809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'سوق رأس المال فبراير  2022'!$B$31</c:f>
              <c:strCache>
                <c:ptCount val="1"/>
                <c:pt idx="0">
                  <c:v> عدد إصدارات أسهم تأسيس 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2022'!$C$26:$D$26</c:f>
              <c:strCache>
                <c:ptCount val="2"/>
                <c:pt idx="0">
                  <c:v>يناير-فبراير 2022</c:v>
                </c:pt>
                <c:pt idx="1">
                  <c:v>يناير-فبراير 2021</c:v>
                </c:pt>
              </c:strCache>
            </c:strRef>
          </c:cat>
          <c:val>
            <c:numRef>
              <c:f>'سوق رأس المال فبراير  2022'!$C$31:$D$31</c:f>
              <c:numCache>
                <c:formatCode>#,##0</c:formatCode>
                <c:ptCount val="2"/>
                <c:pt idx="0">
                  <c:v>305</c:v>
                </c:pt>
                <c:pt idx="1">
                  <c:v>320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C4-4A28-B62F-822764746937}"/>
            </c:ext>
          </c:extLst>
        </c:ser>
        <c:ser>
          <c:idx val="1"/>
          <c:order val="1"/>
          <c:tx>
            <c:strRef>
              <c:f>'سوق رأس المال فبراير  2022'!$B$32</c:f>
              <c:strCache>
                <c:ptCount val="1"/>
                <c:pt idx="0">
                  <c:v>عدد إصدارات أسهم زيادة رأس المال 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2022'!$C$26:$D$26</c:f>
              <c:strCache>
                <c:ptCount val="2"/>
                <c:pt idx="0">
                  <c:v>يناير-فبراير 2022</c:v>
                </c:pt>
                <c:pt idx="1">
                  <c:v>يناير-فبراير 2021</c:v>
                </c:pt>
              </c:strCache>
            </c:strRef>
          </c:cat>
          <c:val>
            <c:numRef>
              <c:f>'سوق رأس المال فبراير  2022'!$C$32:$D$32</c:f>
              <c:numCache>
                <c:formatCode>#,##0</c:formatCode>
                <c:ptCount val="2"/>
                <c:pt idx="0">
                  <c:v>207</c:v>
                </c:pt>
                <c:pt idx="1">
                  <c:v>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7C4-4A28-B62F-822764746937}"/>
            </c:ext>
          </c:extLst>
        </c:ser>
        <c:ser>
          <c:idx val="2"/>
          <c:order val="2"/>
          <c:tx>
            <c:strRef>
              <c:f>'سوق رأس المال فبراير  2022'!$B$33</c:f>
              <c:strCache>
                <c:ptCount val="1"/>
                <c:pt idx="0">
                  <c:v>عدد إصدارات السندات "التوريق"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13815741538751"/>
                  <c:y val="-7.36477234154914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0553297313051045E-2"/>
                  <c:y val="-7.39518503955603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2022'!$C$26:$D$26</c:f>
              <c:strCache>
                <c:ptCount val="2"/>
                <c:pt idx="0">
                  <c:v>يناير-فبراير 2022</c:v>
                </c:pt>
                <c:pt idx="1">
                  <c:v>يناير-فبراير 2021</c:v>
                </c:pt>
              </c:strCache>
            </c:strRef>
          </c:cat>
          <c:val>
            <c:numRef>
              <c:f>'سوق رأس المال فبراير  2022'!$C$33:$D$33</c:f>
              <c:numCache>
                <c:formatCode>#,##0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0"/>
        <c:overlap val="100"/>
        <c:axId val="772497736"/>
        <c:axId val="772495384"/>
      </c:barChart>
      <c:catAx>
        <c:axId val="7724977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495384"/>
        <c:crosses val="autoZero"/>
        <c:auto val="1"/>
        <c:lblAlgn val="ctr"/>
        <c:lblOffset val="100"/>
        <c:noMultiLvlLbl val="0"/>
      </c:catAx>
      <c:valAx>
        <c:axId val="772495384"/>
        <c:scaling>
          <c:orientation val="minMax"/>
          <c:max val="8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>
                    <a:solidFill>
                      <a:srgbClr val="203864"/>
                    </a:solidFill>
                    <a:latin typeface="Simplified Arabic" panose="02020603050405020304" pitchFamily="18" charset="-78"/>
                    <a:cs typeface="Simplified Arabic" panose="02020603050405020304" pitchFamily="18" charset="-78"/>
                  </a:rPr>
                  <a:t>إصدار</a:t>
                </a:r>
                <a:endParaRPr lang="en-US" sz="1100" b="1">
                  <a:solidFill>
                    <a:srgbClr val="203864"/>
                  </a:solidFill>
                  <a:latin typeface="Simplified Arabic" panose="02020603050405020304" pitchFamily="18" charset="-78"/>
                  <a:cs typeface="Simplified Arabic" panose="02020603050405020304" pitchFamily="18" charset="-78"/>
                </a:endParaRPr>
              </a:p>
            </c:rich>
          </c:tx>
          <c:layout>
            <c:manualLayout>
              <c:xMode val="edge"/>
              <c:yMode val="edge"/>
              <c:x val="3.0035676678139785E-2"/>
              <c:y val="0.39647539683556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497736"/>
        <c:crosses val="max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029911552551596"/>
          <c:w val="1"/>
          <c:h val="0.13281828224104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en-US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/>
              <a:t>إجماليات التداول عن</a:t>
            </a:r>
            <a:r>
              <a:rPr lang="ar-EG" baseline="0"/>
              <a:t> الفترة يناير-فبراير </a:t>
            </a:r>
            <a:r>
              <a:rPr lang="ar-EG" sz="1600" b="1" i="0" u="none" strike="noStrike" baseline="0">
                <a:effectLst/>
              </a:rPr>
              <a:t>2022</a:t>
            </a:r>
            <a:endParaRPr lang="en-US"/>
          </a:p>
        </c:rich>
      </c:tx>
      <c:layout>
        <c:manualLayout>
          <c:xMode val="edge"/>
          <c:yMode val="edge"/>
          <c:x val="0.22914323438387391"/>
          <c:y val="3.032124723019902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550323128754386"/>
          <c:y val="0.18081175531713267"/>
          <c:w val="0.76425625749337056"/>
          <c:h val="0.519763409021302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'سوق رأس المال فبراير  2022'!$B$77</c:f>
              <c:strCache>
                <c:ptCount val="1"/>
                <c:pt idx="0">
                  <c:v>السندات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2022'!$C$73:$D$74</c:f>
              <c:strCache>
                <c:ptCount val="2"/>
                <c:pt idx="0">
                  <c:v>يناير-فبراير 2022
</c:v>
                </c:pt>
                <c:pt idx="1">
                  <c:v>يناير-فبراير 2021
</c:v>
                </c:pt>
              </c:strCache>
            </c:strRef>
          </c:cat>
          <c:val>
            <c:numRef>
              <c:f>'سوق رأس المال فبراير  2022'!$C$77:$D$77</c:f>
              <c:numCache>
                <c:formatCode>#,##0.0</c:formatCode>
                <c:ptCount val="2"/>
                <c:pt idx="0">
                  <c:v>221631.70350599999</c:v>
                </c:pt>
                <c:pt idx="1">
                  <c:v>83926.104980999997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AB-4712-A91B-50006FC40913}"/>
            </c:ext>
          </c:extLst>
        </c:ser>
        <c:ser>
          <c:idx val="2"/>
          <c:order val="1"/>
          <c:tx>
            <c:strRef>
              <c:f>'سوق رأس المال فبراير  2022'!$B$76</c:f>
              <c:strCache>
                <c:ptCount val="1"/>
                <c:pt idx="0">
                  <c:v>أسهم غير مقيدة (خارج المقصورة)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453135143821308"/>
                  <c:y val="1.7436414584567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91470E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6002203185577021"/>
                  <c:y val="-3.695826125483768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rgbClr val="91470E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2022'!$C$73:$D$74</c:f>
              <c:strCache>
                <c:ptCount val="2"/>
                <c:pt idx="0">
                  <c:v>يناير-فبراير 2022
</c:v>
                </c:pt>
                <c:pt idx="1">
                  <c:v>يناير-فبراير 2021
</c:v>
                </c:pt>
              </c:strCache>
            </c:strRef>
          </c:cat>
          <c:val>
            <c:numRef>
              <c:f>'سوق رأس المال فبراير  2022'!$C$76:$D$76</c:f>
              <c:numCache>
                <c:formatCode>#,##0.0</c:formatCode>
                <c:ptCount val="2"/>
                <c:pt idx="0">
                  <c:v>12483.711658</c:v>
                </c:pt>
                <c:pt idx="1">
                  <c:v>2793.3309949999998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AB-4712-A91B-50006FC40913}"/>
            </c:ext>
          </c:extLst>
        </c:ser>
        <c:ser>
          <c:idx val="3"/>
          <c:order val="2"/>
          <c:tx>
            <c:strRef>
              <c:f>'سوق رأس المال فبراير  2022'!$B$75</c:f>
              <c:strCache>
                <c:ptCount val="1"/>
                <c:pt idx="0">
                  <c:v>الأسهم المقيدة- تشمل بورصة النيل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1943982847906123E-3"/>
                  <c:y val="-6.45555763702068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1100" b="1" i="0" u="none" strike="noStrike" kern="1200" baseline="0">
                      <a:solidFill>
                        <a:schemeClr val="bg1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2022'!$C$73:$D$74</c:f>
              <c:strCache>
                <c:ptCount val="2"/>
                <c:pt idx="0">
                  <c:v>يناير-فبراير 2022
</c:v>
                </c:pt>
                <c:pt idx="1">
                  <c:v>يناير-فبراير 2021
</c:v>
                </c:pt>
              </c:strCache>
            </c:strRef>
          </c:cat>
          <c:val>
            <c:numRef>
              <c:f>'سوق رأس المال فبراير  2022'!$C$75:$D$75</c:f>
              <c:numCache>
                <c:formatCode>#,##0.0</c:formatCode>
                <c:ptCount val="2"/>
                <c:pt idx="0">
                  <c:v>33150.734592000001</c:v>
                </c:pt>
                <c:pt idx="1">
                  <c:v>64488.329791999997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7AB-4712-A91B-50006FC40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0"/>
        <c:overlap val="100"/>
        <c:axId val="772494208"/>
        <c:axId val="772496168"/>
      </c:barChart>
      <c:catAx>
        <c:axId val="772494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496168"/>
        <c:crosses val="autoZero"/>
        <c:auto val="1"/>
        <c:lblAlgn val="ctr"/>
        <c:lblOffset val="100"/>
        <c:noMultiLvlLbl val="0"/>
      </c:catAx>
      <c:valAx>
        <c:axId val="772496168"/>
        <c:scaling>
          <c:orientation val="minMax"/>
          <c:max val="30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5.6318945401033459E-3"/>
              <c:y val="0.351387709949932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494208"/>
        <c:crosses val="max"/>
        <c:crossBetween val="between"/>
        <c:majorUnit val="50000"/>
        <c:min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075503751007499"/>
          <c:y val="0.8729863387196124"/>
          <c:w val="0.84654302509706947"/>
          <c:h val="8.2516477107028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تطور عدد الإصدارات فى السوق الأولى</a:t>
            </a:r>
            <a:r>
              <a:rPr lang="en-US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عن </a:t>
            </a:r>
            <a:endParaRPr lang="en-US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endParaRPr>
          </a:p>
          <a:p>
            <a:pPr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شهر </a:t>
            </a:r>
            <a:r>
              <a:rPr lang="ar-EG" sz="1600" b="1" i="0" u="none" strike="noStrike" baseline="0">
                <a:effectLst/>
                <a:latin typeface="Simplified Arabic" panose="02020603050405020304" pitchFamily="18" charset="-78"/>
                <a:cs typeface="Simplified Arabic" panose="02020603050405020304" pitchFamily="18" charset="-78"/>
              </a:rPr>
              <a:t>فبراير 2022</a:t>
            </a:r>
            <a:endPara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469241005169149"/>
          <c:y val="0.1854072963518241"/>
          <c:w val="0.81574959133765967"/>
          <c:h val="0.553618782689342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'سوق رأس المال فبراير  2022'!$B$9</c:f>
              <c:strCache>
                <c:ptCount val="1"/>
                <c:pt idx="0">
                  <c:v> عدد إصدارات أسهم تأسيس 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2022'!$C$4:$D$4</c:f>
              <c:strCache>
                <c:ptCount val="2"/>
                <c:pt idx="0">
                  <c:v>فبراير  2022</c:v>
                </c:pt>
                <c:pt idx="1">
                  <c:v>فبراير 2021</c:v>
                </c:pt>
              </c:strCache>
            </c:strRef>
          </c:cat>
          <c:val>
            <c:numRef>
              <c:f>'سوق رأس المال فبراير  2022'!$C$9:$D$9</c:f>
              <c:numCache>
                <c:formatCode>#,##0</c:formatCode>
                <c:ptCount val="2"/>
                <c:pt idx="0">
                  <c:v>169</c:v>
                </c:pt>
                <c:pt idx="1">
                  <c:v>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F6-46FA-AB3B-A3B9722F6AC1}"/>
            </c:ext>
          </c:extLst>
        </c:ser>
        <c:ser>
          <c:idx val="0"/>
          <c:order val="1"/>
          <c:tx>
            <c:strRef>
              <c:f>'سوق رأس المال فبراير  2022'!$B$10</c:f>
              <c:strCache>
                <c:ptCount val="1"/>
                <c:pt idx="0">
                  <c:v>عدد إصدارات أسهم زيادة رأس المال 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2022'!$C$4:$D$4</c:f>
              <c:strCache>
                <c:ptCount val="2"/>
                <c:pt idx="0">
                  <c:v>فبراير  2022</c:v>
                </c:pt>
                <c:pt idx="1">
                  <c:v>فبراير 2021</c:v>
                </c:pt>
              </c:strCache>
            </c:strRef>
          </c:cat>
          <c:val>
            <c:numRef>
              <c:f>'سوق رأس المال فبراير  2022'!$C$10:$D$10</c:f>
              <c:numCache>
                <c:formatCode>#,##0</c:formatCode>
                <c:ptCount val="2"/>
                <c:pt idx="0">
                  <c:v>96</c:v>
                </c:pt>
                <c:pt idx="1">
                  <c:v>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F6-46FA-AB3B-A3B9722F6AC1}"/>
            </c:ext>
          </c:extLst>
        </c:ser>
        <c:ser>
          <c:idx val="2"/>
          <c:order val="2"/>
          <c:tx>
            <c:strRef>
              <c:f>'سوق رأس المال فبراير  2022'!$B$11</c:f>
              <c:strCache>
                <c:ptCount val="1"/>
                <c:pt idx="0">
                  <c:v>عدد إصدارات السندات "التوريق"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522831300331272E-2"/>
                  <c:y val="-5.122194073681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2022'!$C$4:$D$4</c:f>
              <c:strCache>
                <c:ptCount val="2"/>
                <c:pt idx="0">
                  <c:v>فبراير  2022</c:v>
                </c:pt>
                <c:pt idx="1">
                  <c:v>فبراير 2021</c:v>
                </c:pt>
              </c:strCache>
            </c:strRef>
          </c:cat>
          <c:val>
            <c:numRef>
              <c:f>'سوق رأس المال فبراير  2022'!$C$11:$D$11</c:f>
              <c:numCache>
                <c:formatCode>#,##0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100"/>
        <c:axId val="772499304"/>
        <c:axId val="772498912"/>
      </c:barChart>
      <c:catAx>
        <c:axId val="7724993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498912"/>
        <c:crosses val="autoZero"/>
        <c:auto val="0"/>
        <c:lblAlgn val="ctr"/>
        <c:lblOffset val="100"/>
        <c:noMultiLvlLbl val="1"/>
      </c:catAx>
      <c:valAx>
        <c:axId val="772498912"/>
        <c:scaling>
          <c:orientation val="minMax"/>
          <c:max val="3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>
                    <a:solidFill>
                      <a:srgbClr val="203864"/>
                    </a:solidFill>
                    <a:latin typeface="Simplified Arabic" panose="02020603050405020304" pitchFamily="18" charset="-78"/>
                    <a:cs typeface="Simplified Arabic" panose="02020603050405020304" pitchFamily="18" charset="-78"/>
                  </a:rPr>
                  <a:t>إصدار</a:t>
                </a:r>
                <a:endParaRPr lang="en-US" sz="1100" b="1">
                  <a:solidFill>
                    <a:srgbClr val="203864"/>
                  </a:solidFill>
                  <a:latin typeface="Simplified Arabic" panose="02020603050405020304" pitchFamily="18" charset="-78"/>
                  <a:cs typeface="Simplified Arabic" panose="02020603050405020304" pitchFamily="18" charset="-78"/>
                </a:endParaRPr>
              </a:p>
            </c:rich>
          </c:tx>
          <c:layout>
            <c:manualLayout>
              <c:xMode val="edge"/>
              <c:yMode val="edge"/>
              <c:x val="3.1531968115051955E-2"/>
              <c:y val="0.427827905793528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2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499304"/>
        <c:crosses val="max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245661781032687"/>
          <c:w val="1"/>
          <c:h val="0.1659062056460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قيمة التعويضات المسددة (وفقاً لنوع النشاط) عن </a:t>
            </a:r>
            <a:endParaRPr lang="en-US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endParaRPr>
          </a:p>
          <a:p>
            <a:pPr algn="ctr" rtl="1"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شهر فبراير 2022</a:t>
            </a:r>
          </a:p>
        </c:rich>
      </c:tx>
      <c:layout>
        <c:manualLayout>
          <c:xMode val="edge"/>
          <c:yMode val="edge"/>
          <c:x val="0.21265980294744291"/>
          <c:y val="1.359904292646345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6511889417751277"/>
          <c:y val="0.24335196953907856"/>
          <c:w val="0.79665197534025556"/>
          <c:h val="0.52890808965958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'التأمين فبراير 2022'!$B$10</c:f>
              <c:strCache>
                <c:ptCount val="1"/>
                <c:pt idx="0">
                  <c:v>قيمة التعويضات المسددة  لتأمينات الممتلكات والمسئوليات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2022'!$C$5:$D$5</c:f>
              <c:strCache>
                <c:ptCount val="2"/>
                <c:pt idx="0">
                  <c:v> 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'التأمين فبراير 2022'!$C$10:$D$10</c:f>
              <c:numCache>
                <c:formatCode>#,##0.0</c:formatCode>
                <c:ptCount val="2"/>
                <c:pt idx="0">
                  <c:v>756.2</c:v>
                </c:pt>
                <c:pt idx="1">
                  <c:v>619.79999999999995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84-48A2-82E7-E02D7283FAC1}"/>
            </c:ext>
          </c:extLst>
        </c:ser>
        <c:ser>
          <c:idx val="1"/>
          <c:order val="1"/>
          <c:tx>
            <c:strRef>
              <c:f>'التأمين فبراير 2022'!$B$11</c:f>
              <c:strCache>
                <c:ptCount val="1"/>
                <c:pt idx="0">
                  <c:v>قيمة التعويضات المسددة للأشخاص وتكوين الأموال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2022'!$C$5:$D$5</c:f>
              <c:strCache>
                <c:ptCount val="2"/>
                <c:pt idx="0">
                  <c:v> 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'التأمين فبراير 2022'!$C$11:$D$11</c:f>
              <c:numCache>
                <c:formatCode>#,##0.0</c:formatCode>
                <c:ptCount val="2"/>
                <c:pt idx="0">
                  <c:v>1146.7</c:v>
                </c:pt>
                <c:pt idx="1">
                  <c:v>860.6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84-48A2-82E7-E02D7283FA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62"/>
        <c:overlap val="100"/>
        <c:axId val="774552824"/>
        <c:axId val="774553216"/>
      </c:barChart>
      <c:catAx>
        <c:axId val="7745528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4553216"/>
        <c:crosses val="autoZero"/>
        <c:auto val="0"/>
        <c:lblAlgn val="ctr"/>
        <c:lblOffset val="100"/>
        <c:noMultiLvlLbl val="1"/>
      </c:catAx>
      <c:valAx>
        <c:axId val="774553216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8.3971665402960468E-4"/>
              <c:y val="0.397058533149001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4552824"/>
        <c:crosses val="max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324903724955437"/>
          <c:w val="1"/>
          <c:h val="0.13675096275044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تطور قيمة الإصدارات فى السوق الأولى عن </a:t>
            </a:r>
            <a:endParaRPr lang="en-US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endParaRPr>
          </a:p>
          <a:p>
            <a:pPr algn="ctr" rtl="1"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شهر فبراير2022</a:t>
            </a:r>
          </a:p>
        </c:rich>
      </c:tx>
      <c:layout>
        <c:manualLayout>
          <c:xMode val="edge"/>
          <c:yMode val="edge"/>
          <c:x val="0.25448240330692673"/>
          <c:y val="4.896681866541909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5391762502894663"/>
          <c:y val="0.17497950939908144"/>
          <c:w val="0.80863359170844162"/>
          <c:h val="0.484772676078537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'سوق رأس المال فبراير  2022'!$B$5</c:f>
              <c:strCache>
                <c:ptCount val="1"/>
                <c:pt idx="0">
                  <c:v>قيمة أسهم تأسيس (بالمليون جنيه)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2022'!$C$4:$D$4</c:f>
              <c:strCache>
                <c:ptCount val="2"/>
                <c:pt idx="0">
                  <c:v>فبراير  2022</c:v>
                </c:pt>
                <c:pt idx="1">
                  <c:v>فبراير 2021</c:v>
                </c:pt>
              </c:strCache>
            </c:strRef>
          </c:cat>
          <c:val>
            <c:numRef>
              <c:f>'سوق رأس المال فبراير  2022'!$C$5:$D$5</c:f>
              <c:numCache>
                <c:formatCode>#,##0.0</c:formatCode>
                <c:ptCount val="2"/>
                <c:pt idx="0">
                  <c:v>2390.9252999999999</c:v>
                </c:pt>
                <c:pt idx="1">
                  <c:v>1751.5612249999999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45-4372-BE7B-F2208E5FC72F}"/>
            </c:ext>
          </c:extLst>
        </c:ser>
        <c:ser>
          <c:idx val="0"/>
          <c:order val="1"/>
          <c:tx>
            <c:strRef>
              <c:f>'سوق رأس المال فبراير  2022'!$B$6</c:f>
              <c:strCache>
                <c:ptCount val="1"/>
                <c:pt idx="0">
                  <c:v>قيمة أسهم زيادة رأس المال (بالمليون جنيه)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2022'!$C$4:$D$4</c:f>
              <c:strCache>
                <c:ptCount val="2"/>
                <c:pt idx="0">
                  <c:v>فبراير  2022</c:v>
                </c:pt>
                <c:pt idx="1">
                  <c:v>فبراير 2021</c:v>
                </c:pt>
              </c:strCache>
            </c:strRef>
          </c:cat>
          <c:val>
            <c:numRef>
              <c:f>'سوق رأس المال فبراير  2022'!$C$6:$D$6</c:f>
              <c:numCache>
                <c:formatCode>#,##0.0</c:formatCode>
                <c:ptCount val="2"/>
                <c:pt idx="0">
                  <c:v>5171.520501</c:v>
                </c:pt>
                <c:pt idx="1">
                  <c:v>5686.0745822999997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45-4372-BE7B-F2208E5FC72F}"/>
            </c:ext>
          </c:extLst>
        </c:ser>
        <c:ser>
          <c:idx val="2"/>
          <c:order val="2"/>
          <c:tx>
            <c:strRef>
              <c:f>'سوق رأس المال فبراير  2022'!$B$7</c:f>
              <c:strCache>
                <c:ptCount val="1"/>
                <c:pt idx="0">
                  <c:v>قيمة إصدارات السندات "التوريق" (بالمليون جنيه)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7098375397876427E-3"/>
                  <c:y val="-5.1942023295179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'سوق رأس المال فبراير  2022'!$C$4:$D$4</c:f>
              <c:strCache>
                <c:ptCount val="2"/>
                <c:pt idx="0">
                  <c:v>فبراير  2022</c:v>
                </c:pt>
                <c:pt idx="1">
                  <c:v>فبراير 2021</c:v>
                </c:pt>
              </c:strCache>
            </c:strRef>
          </c:cat>
          <c:val>
            <c:numRef>
              <c:f>'سوق رأس المال فبراير  2022'!$C$7:$D$7</c:f>
              <c:numCache>
                <c:formatCode>#,##0.0</c:formatCode>
                <c:ptCount val="2"/>
                <c:pt idx="0">
                  <c:v>0</c:v>
                </c:pt>
                <c:pt idx="1">
                  <c:v>1087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72497344"/>
        <c:axId val="772500088"/>
      </c:barChart>
      <c:catAx>
        <c:axId val="772497344"/>
        <c:scaling>
          <c:orientation val="maxMin"/>
          <c:max val="2"/>
          <c:min val="1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500088"/>
        <c:crosses val="autoZero"/>
        <c:auto val="0"/>
        <c:lblAlgn val="ctr"/>
        <c:lblOffset val="100"/>
        <c:noMultiLvlLbl val="1"/>
      </c:catAx>
      <c:valAx>
        <c:axId val="772500088"/>
        <c:scaling>
          <c:orientation val="minMax"/>
          <c:max val="1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2.3253150668637874E-2"/>
              <c:y val="0.410012370033299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497344"/>
        <c:crosses val="max"/>
        <c:crossBetween val="between"/>
        <c:majorUnit val="2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76479088783058846"/>
          <c:w val="0.95894622216373837"/>
          <c:h val="0.233833009159963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تطور مؤشرات السوق الثانوى فى نهايه فبراير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effectLst/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2022</a:t>
            </a:r>
            <a:endPara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2096913240511772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24713290568334387"/>
          <c:y val="0.15818558931991578"/>
          <c:w val="0.70515104741404244"/>
          <c:h val="0.610486640736836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'سوق رأس المال فبراير  2022'!$C$44</c:f>
              <c:strCache>
                <c:ptCount val="1"/>
                <c:pt idx="0">
                  <c:v> سعر إغلاق فبراير 2022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2022'!$B$45:$B$47</c:f>
              <c:strCache>
                <c:ptCount val="3"/>
                <c:pt idx="0">
                  <c:v>EGX30</c:v>
                </c:pt>
                <c:pt idx="1">
                  <c:v>EGX100 EWI</c:v>
                </c:pt>
                <c:pt idx="2">
                  <c:v>مؤشر تميز</c:v>
                </c:pt>
              </c:strCache>
            </c:strRef>
          </c:cat>
          <c:val>
            <c:numRef>
              <c:f>'سوق رأس المال فبراير  2022'!$C$45:$C$47</c:f>
              <c:numCache>
                <c:formatCode>#,##0.00</c:formatCode>
                <c:ptCount val="3"/>
                <c:pt idx="0">
                  <c:v>11138.86</c:v>
                </c:pt>
                <c:pt idx="1">
                  <c:v>2787.33</c:v>
                </c:pt>
                <c:pt idx="2">
                  <c:v>4656.1499999999996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7D-4AD5-9068-9C5807A62178}"/>
            </c:ext>
          </c:extLst>
        </c:ser>
        <c:ser>
          <c:idx val="1"/>
          <c:order val="1"/>
          <c:tx>
            <c:strRef>
              <c:f>'سوق رأس المال فبراير  2022'!$D$44</c:f>
              <c:strCache>
                <c:ptCount val="1"/>
                <c:pt idx="0">
                  <c:v> سعر إغلاق فبراير 2021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rgbClr val="996633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'سوق رأس المال فبراير  2022'!$B$45:$B$47</c:f>
              <c:strCache>
                <c:ptCount val="3"/>
                <c:pt idx="0">
                  <c:v>EGX30</c:v>
                </c:pt>
                <c:pt idx="1">
                  <c:v>EGX100 EWI</c:v>
                </c:pt>
                <c:pt idx="2">
                  <c:v>مؤشر تميز</c:v>
                </c:pt>
              </c:strCache>
            </c:strRef>
          </c:cat>
          <c:val>
            <c:numRef>
              <c:f>'سوق رأس المال فبراير  2022'!$D$45:$D$47</c:f>
              <c:numCache>
                <c:formatCode>#,##0.00</c:formatCode>
                <c:ptCount val="3"/>
                <c:pt idx="0">
                  <c:v>11525.02</c:v>
                </c:pt>
                <c:pt idx="1">
                  <c:v>3369.89</c:v>
                </c:pt>
                <c:pt idx="2">
                  <c:v>1425.02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7D-4AD5-9068-9C5807A621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72500872"/>
        <c:axId val="509960200"/>
      </c:barChart>
      <c:catAx>
        <c:axId val="772500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سعر الإغلاق</a:t>
                </a:r>
              </a:p>
            </c:rich>
          </c:tx>
          <c:layout>
            <c:manualLayout>
              <c:xMode val="edge"/>
              <c:yMode val="edge"/>
              <c:x val="1.6766429687529772E-2"/>
              <c:y val="0.36925715025236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09960200"/>
        <c:crosses val="autoZero"/>
        <c:auto val="1"/>
        <c:lblAlgn val="ctr"/>
        <c:lblOffset val="100"/>
        <c:noMultiLvlLbl val="0"/>
      </c:catAx>
      <c:valAx>
        <c:axId val="509960200"/>
        <c:scaling>
          <c:orientation val="minMax"/>
          <c:max val="20100"/>
          <c:min val="100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2500872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62817147856519E-2"/>
          <c:y val="0.89409667541557303"/>
          <c:w val="0.8239658792650920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0" i="0" u="none" strike="noStrike" kern="1200" spc="0" baseline="0">
                <a:solidFill>
                  <a:srgbClr val="000066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رأس المال السوقي في نهاية فبراير2022 </a:t>
            </a:r>
          </a:p>
        </c:rich>
      </c:tx>
      <c:layout>
        <c:manualLayout>
          <c:xMode val="edge"/>
          <c:yMode val="edge"/>
          <c:x val="0.26891215970266485"/>
          <c:y val="2.5019396965623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0" i="0" u="none" strike="noStrike" kern="1200" spc="0" baseline="0">
              <a:solidFill>
                <a:srgbClr val="000066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5612626139898883"/>
          <c:y val="0.18422775763585392"/>
          <c:w val="0.76439103097370809"/>
          <c:h val="0.56161137381951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'سوق رأس المال فبراير  2022'!$C$83</c:f>
              <c:strCache>
                <c:ptCount val="1"/>
                <c:pt idx="0">
                  <c:v> سعر إغلاق فبراير 2022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'سوق رأس المال فبراير  2022'!$B$84:$B$86</c:f>
              <c:strCache>
                <c:ptCount val="3"/>
                <c:pt idx="0">
                  <c:v>أسهم مقيدة بالسوق الرئيسى</c:v>
                </c:pt>
                <c:pt idx="1">
                  <c:v>أسهم  EGX 30</c:v>
                </c:pt>
                <c:pt idx="2">
                  <c:v>أسهم مقيدة ببورصة النيل</c:v>
                </c:pt>
              </c:strCache>
            </c:strRef>
          </c:cat>
          <c:val>
            <c:numRef>
              <c:f>'سوق رأس المال فبراير  2022'!$C$84:$C$86</c:f>
              <c:numCache>
                <c:formatCode>#,##0.0</c:formatCode>
                <c:ptCount val="3"/>
                <c:pt idx="0">
                  <c:v>702</c:v>
                </c:pt>
                <c:pt idx="1">
                  <c:v>424.2</c:v>
                </c:pt>
                <c:pt idx="2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A1-4B05-9F3B-8D15A5BD3ED3}"/>
            </c:ext>
          </c:extLst>
        </c:ser>
        <c:ser>
          <c:idx val="1"/>
          <c:order val="1"/>
          <c:tx>
            <c:strRef>
              <c:f>'سوق رأس المال فبراير  2022'!$D$83</c:f>
              <c:strCache>
                <c:ptCount val="1"/>
                <c:pt idx="0">
                  <c:v>سعر إغلاق فبراير  2021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58739319044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7411016169281691E-2"/>
                  <c:y val="9.5547702754859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996633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'سوق رأس المال فبراير  2022'!$B$84:$B$86</c:f>
              <c:strCache>
                <c:ptCount val="3"/>
                <c:pt idx="0">
                  <c:v>أسهم مقيدة بالسوق الرئيسى</c:v>
                </c:pt>
                <c:pt idx="1">
                  <c:v>أسهم  EGX 30</c:v>
                </c:pt>
                <c:pt idx="2">
                  <c:v>أسهم مقيدة ببورصة النيل</c:v>
                </c:pt>
              </c:strCache>
            </c:strRef>
          </c:cat>
          <c:val>
            <c:numRef>
              <c:f>'سوق رأس المال فبراير  2022'!$D$84:$D$86</c:f>
              <c:numCache>
                <c:formatCode>#,##0.0</c:formatCode>
                <c:ptCount val="3"/>
                <c:pt idx="0">
                  <c:v>704</c:v>
                </c:pt>
                <c:pt idx="1">
                  <c:v>393.3</c:v>
                </c:pt>
                <c:pt idx="2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A1-4B05-9F3B-8D15A5BD3E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-30"/>
        <c:axId val="509963728"/>
        <c:axId val="509958240"/>
      </c:barChart>
      <c:catAx>
        <c:axId val="50996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09958240"/>
        <c:crosses val="autoZero"/>
        <c:auto val="1"/>
        <c:lblAlgn val="ctr"/>
        <c:lblOffset val="100"/>
        <c:noMultiLvlLbl val="0"/>
      </c:catAx>
      <c:valAx>
        <c:axId val="509958240"/>
        <c:scaling>
          <c:orientation val="minMax"/>
          <c:max val="8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b="1">
                    <a:solidFill>
                      <a:srgbClr val="203864"/>
                    </a:solidFill>
                  </a:rPr>
                  <a:t>مليار</a:t>
                </a:r>
                <a:r>
                  <a:rPr lang="ar-EG" b="1" baseline="0">
                    <a:solidFill>
                      <a:srgbClr val="203864"/>
                    </a:solidFill>
                  </a:rPr>
                  <a:t> جنيه</a:t>
                </a:r>
                <a:endParaRPr lang="en-US" b="1">
                  <a:solidFill>
                    <a:srgbClr val="203864"/>
                  </a:solidFill>
                </a:endParaRPr>
              </a:p>
            </c:rich>
          </c:tx>
          <c:layout>
            <c:manualLayout>
              <c:xMode val="edge"/>
              <c:yMode val="edge"/>
              <c:x val="4.7724351409390776E-2"/>
              <c:y val="0.410972714125020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09963728"/>
        <c:crosses val="autoZero"/>
        <c:crossBetween val="between"/>
        <c:majorUnit val="1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568674026905548E-2"/>
          <c:y val="0.85776769683380882"/>
          <c:w val="0.84888167550484761"/>
          <c:h val="0.10278894155250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Simplified Arabic" panose="02020603050405020304" pitchFamily="18" charset="-78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بيان (شهرى) مقارن بمؤشرات نشاط التمويل العقارى عن شهر فبراير 2022 </a:t>
            </a:r>
          </a:p>
        </c:rich>
      </c:tx>
      <c:layout>
        <c:manualLayout>
          <c:xMode val="edge"/>
          <c:yMode val="edge"/>
          <c:x val="0.14248634703270879"/>
          <c:y val="1.58960891876841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2929503232293579"/>
          <c:y val="0.17790244085855816"/>
          <c:w val="0.7511941827897618"/>
          <c:h val="0.550112911918381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'التمويل العقاري فبراير 2022'!$C$7</c:f>
              <c:strCache>
                <c:ptCount val="1"/>
                <c:pt idx="0">
                  <c:v>إجمالى قيمة إعادة التمويل العقارى (مليون جنيه)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756574116710016E-3"/>
                  <c:y val="6.22395403879483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504612659835514E-2"/>
                  <c:y val="1.8963854904877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ar-EG" sz="1200" b="1" i="0" u="none" strike="noStrike" kern="1200" baseline="0">
                    <a:solidFill>
                      <a:srgbClr val="996633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'التمويل العقاري فبراير 2022'!$D$4:$E$4</c:f>
              <c:strCache>
                <c:ptCount val="2"/>
                <c:pt idx="0">
                  <c:v>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'التمويل العقاري فبراير 2022'!$D$7:$E$7</c:f>
              <c:numCache>
                <c:formatCode>#,##0.0</c:formatCode>
                <c:ptCount val="2"/>
                <c:pt idx="0">
                  <c:v>129</c:v>
                </c:pt>
                <c:pt idx="1">
                  <c:v>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41-4102-ABCD-0725C88F61F6}"/>
            </c:ext>
          </c:extLst>
        </c:ser>
        <c:ser>
          <c:idx val="2"/>
          <c:order val="1"/>
          <c:tx>
            <c:strRef>
              <c:f>'التمويل العقاري فبراير 2022'!$C$5</c:f>
              <c:strCache>
                <c:ptCount val="1"/>
                <c:pt idx="0">
                  <c:v>إجمالى التمويل العقارى الممنوح من الشركات (مليون جنيه)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4269260645414532E-3"/>
                  <c:y val="1.56243627961474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5453742704831029E-3"/>
                  <c:y val="1.72076684582729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90E-44C7-913E-7E233592550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'التمويل العقاري فبراير 2022'!$D$4:$E$4</c:f>
              <c:strCache>
                <c:ptCount val="2"/>
                <c:pt idx="0">
                  <c:v>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'التمويل العقاري فبراير 2022'!$D$5:$E$5</c:f>
              <c:numCache>
                <c:formatCode>#,##0.0</c:formatCode>
                <c:ptCount val="2"/>
                <c:pt idx="0">
                  <c:v>404.4</c:v>
                </c:pt>
                <c:pt idx="1">
                  <c:v>500.8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41-4102-ABCD-0725C88F6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9964904"/>
        <c:axId val="509965296"/>
      </c:barChart>
      <c:lineChart>
        <c:grouping val="standard"/>
        <c:varyColors val="0"/>
        <c:ser>
          <c:idx val="0"/>
          <c:order val="2"/>
          <c:tx>
            <c:strRef>
              <c:f>'التمويل العقاري فبراير 2022'!$C$8</c:f>
              <c:strCache>
                <c:ptCount val="1"/>
                <c:pt idx="0">
                  <c:v>عدد عقود التمويل العقارى </c:v>
                </c:pt>
              </c:strCache>
            </c:strRef>
          </c:tx>
          <c:spPr>
            <a:ln w="28575" cap="rnd">
              <a:solidFill>
                <a:srgbClr val="99663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996633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90E-44C7-913E-7E233592550A}"/>
              </c:ext>
            </c:extLst>
          </c:dPt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flat">
                <a:gradFill>
                  <a:gsLst>
                    <a:gs pos="0">
                      <a:srgbClr val="996633"/>
                    </a:gs>
                    <a:gs pos="100000">
                      <a:srgbClr val="203864"/>
                    </a:gs>
                  </a:gsLst>
                  <a:lin ang="5400000" scaled="1"/>
                </a:gradFill>
                <a:miter lim="800000"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90E-44C7-913E-7E233592550A}"/>
              </c:ext>
            </c:extLst>
          </c:dPt>
          <c:dLbls>
            <c:dLbl>
              <c:idx val="0"/>
              <c:layout>
                <c:manualLayout>
                  <c:x val="-2.4865815179726334E-3"/>
                  <c:y val="5.18963683980707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32842728776965E-2"/>
                  <c:y val="-4.0829296709077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'التمويل العقاري فبراير 2022'!$D$4:$E$4</c:f>
              <c:strCache>
                <c:ptCount val="2"/>
                <c:pt idx="0">
                  <c:v>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'التمويل العقاري فبراير 2022'!$D$8:$E$8</c:f>
              <c:numCache>
                <c:formatCode>#,##0</c:formatCode>
                <c:ptCount val="2"/>
                <c:pt idx="0">
                  <c:v>389</c:v>
                </c:pt>
                <c:pt idx="1">
                  <c:v>526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541-4102-ABCD-0725C88F6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960592"/>
        <c:axId val="509961376"/>
      </c:lineChart>
      <c:catAx>
        <c:axId val="5099649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2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09965296"/>
        <c:crosses val="autoZero"/>
        <c:auto val="0"/>
        <c:lblAlgn val="ctr"/>
        <c:lblOffset val="100"/>
        <c:noMultiLvlLbl val="1"/>
      </c:catAx>
      <c:valAx>
        <c:axId val="509965296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/>
                  <a:t>مليون جنيه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1.277412445017043E-2"/>
              <c:y val="0.37695599101619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ar-EG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2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09964904"/>
        <c:crosses val="max"/>
        <c:crossBetween val="between"/>
        <c:majorUnit val="150"/>
      </c:valAx>
      <c:valAx>
        <c:axId val="509961376"/>
        <c:scaling>
          <c:orientation val="minMax"/>
          <c:max val="1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/>
                  <a:t>عدد</a:t>
                </a:r>
                <a:r>
                  <a:rPr lang="ar-EG" sz="1200" b="1" baseline="0"/>
                  <a:t> العفود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0.95981844721359177"/>
              <c:y val="0.38590525592996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ar-EG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ar-EG" sz="12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09960592"/>
        <c:crosses val="autoZero"/>
        <c:crossBetween val="between"/>
        <c:majorUnit val="200"/>
      </c:valAx>
      <c:catAx>
        <c:axId val="509960592"/>
        <c:scaling>
          <c:orientation val="maxMin"/>
        </c:scaling>
        <c:delete val="1"/>
        <c:axPos val="t"/>
        <c:numFmt formatCode="General" sourceLinked="1"/>
        <c:majorTickMark val="out"/>
        <c:minorTickMark val="none"/>
        <c:tickLblPos val="nextTo"/>
        <c:crossAx val="509961376"/>
        <c:crosses val="max"/>
        <c:auto val="0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 algn="ctr">
              <a:defRPr lang="ar-EG" sz="1200" b="1" i="0" u="none" strike="noStrike" kern="1200" baseline="0">
                <a:ln>
                  <a:noFill/>
                </a:ln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</c:legendEntry>
      <c:layout>
        <c:manualLayout>
          <c:xMode val="edge"/>
          <c:yMode val="edge"/>
          <c:x val="2.4369483135898303E-3"/>
          <c:y val="0.85147103743788655"/>
          <c:w val="0.99756305168641013"/>
          <c:h val="0.1453856065693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2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ar-EG" sz="1100" b="0" i="0" u="none" strike="noStrike" kern="1200" baseline="0">
          <a:solidFill>
            <a:srgbClr val="203864"/>
          </a:solidFill>
          <a:latin typeface="Simplified Arabic" panose="02020603050405020304" pitchFamily="18" charset="-78"/>
          <a:ea typeface="+mn-ea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بيان (تراكمى) مقارن بمؤشرات التمويل العقارى عن الفترة يناير- فبراير 2022</a:t>
            </a:r>
          </a:p>
        </c:rich>
      </c:tx>
      <c:layout>
        <c:manualLayout>
          <c:xMode val="edge"/>
          <c:yMode val="edge"/>
          <c:x val="0.13749511223872948"/>
          <c:y val="2.8971596333222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5689030936206694"/>
          <c:y val="0.19397874742501425"/>
          <c:w val="0.70357651964088874"/>
          <c:h val="0.53208319531475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'التمويل العقاري فبراير 2022'!$C$21</c:f>
              <c:strCache>
                <c:ptCount val="1"/>
                <c:pt idx="0">
                  <c:v>إجمالى قيمة إعادة التمويل العقارى (مليون جنيه)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378918860822581E-16"/>
                  <c:y val="1.54931519048646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ar-EG" sz="1200" b="1" i="0" u="none" strike="noStrike" kern="1200" baseline="0">
                    <a:solidFill>
                      <a:srgbClr val="996633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'التمويل العقاري فبراير 2022'!$D$18:$E$18</c:f>
              <c:strCache>
                <c:ptCount val="2"/>
                <c:pt idx="0">
                  <c:v>يناير-فبراير 2022</c:v>
                </c:pt>
                <c:pt idx="1">
                  <c:v>يناير-فبراير 2021</c:v>
                </c:pt>
              </c:strCache>
            </c:strRef>
          </c:cat>
          <c:val>
            <c:numRef>
              <c:f>'التمويل العقاري فبراير 2022'!$D$21:$E$21</c:f>
              <c:numCache>
                <c:formatCode>#,##0.0</c:formatCode>
                <c:ptCount val="2"/>
                <c:pt idx="0">
                  <c:v>189</c:v>
                </c:pt>
                <c:pt idx="1">
                  <c:v>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5F-4B97-BB34-9440DF4A40C2}"/>
            </c:ext>
          </c:extLst>
        </c:ser>
        <c:ser>
          <c:idx val="2"/>
          <c:order val="1"/>
          <c:tx>
            <c:strRef>
              <c:f>'التمويل العقاري فبراير 2022'!$C$19</c:f>
              <c:strCache>
                <c:ptCount val="1"/>
                <c:pt idx="0">
                  <c:v>إجمالى التمويل العقارى الممنوح من الشركات (مليون جنيه)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854716897993174E-3"/>
                  <c:y val="1.23945444669792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091863517060368E-3"/>
                  <c:y val="1.1784066940175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066-44C0-B116-8C99F8BA3A9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'التمويل العقاري فبراير 2022'!$D$18:$E$18</c:f>
              <c:strCache>
                <c:ptCount val="2"/>
                <c:pt idx="0">
                  <c:v>يناير-فبراير 2022</c:v>
                </c:pt>
                <c:pt idx="1">
                  <c:v>يناير-فبراير 2021</c:v>
                </c:pt>
              </c:strCache>
            </c:strRef>
          </c:cat>
          <c:val>
            <c:numRef>
              <c:f>'التمويل العقاري فبراير 2022'!$D$19:$E$19</c:f>
              <c:numCache>
                <c:formatCode>#,##0.0</c:formatCode>
                <c:ptCount val="2"/>
                <c:pt idx="0">
                  <c:v>1054.0999999999999</c:v>
                </c:pt>
                <c:pt idx="1">
                  <c:v>878.9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22-48E3-BEA9-A15C656B88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09959808"/>
        <c:axId val="509960984"/>
      </c:barChart>
      <c:lineChart>
        <c:grouping val="standard"/>
        <c:varyColors val="0"/>
        <c:ser>
          <c:idx val="1"/>
          <c:order val="2"/>
          <c:tx>
            <c:strRef>
              <c:f>'التمويل العقاري فبراير 2022'!$C$22</c:f>
              <c:strCache>
                <c:ptCount val="1"/>
                <c:pt idx="0">
                  <c:v>عدد عقود التمويل العقارى </c:v>
                </c:pt>
              </c:strCache>
            </c:strRef>
          </c:tx>
          <c:spPr>
            <a:ln w="28575" cap="rnd">
              <a:gradFill>
                <a:gsLst>
                  <a:gs pos="0">
                    <a:srgbClr val="996633">
                      <a:lumMod val="95000"/>
                    </a:srgbClr>
                  </a:gs>
                  <a:gs pos="100000">
                    <a:srgbClr val="203864"/>
                  </a:gs>
                </a:gsLst>
                <a:lin ang="5400000" scaled="1"/>
              </a:gra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832236154121444E-3"/>
                  <c:y val="-3.0766362804109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80572605034043E-2"/>
                  <c:y val="-3.8725972516498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178-4CF6-94C3-91E29169A11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'التمويل العقاري فبراير 2022'!$D$18:$E$18</c:f>
              <c:strCache>
                <c:ptCount val="2"/>
                <c:pt idx="0">
                  <c:v>يناير-فبراير 2022</c:v>
                </c:pt>
                <c:pt idx="1">
                  <c:v>يناير-فبراير 2021</c:v>
                </c:pt>
              </c:strCache>
            </c:strRef>
          </c:cat>
          <c:val>
            <c:numRef>
              <c:f>'التمويل العقاري فبراير 2022'!$D$22:$E$22</c:f>
              <c:numCache>
                <c:formatCode>#,##0</c:formatCode>
                <c:ptCount val="2"/>
                <c:pt idx="0">
                  <c:v>850</c:v>
                </c:pt>
                <c:pt idx="1">
                  <c:v>794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5F-4B97-BB34-9440DF4A4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10408"/>
        <c:axId val="119606096"/>
      </c:lineChart>
      <c:catAx>
        <c:axId val="5099598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ar-EG" sz="12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09960984"/>
        <c:crosses val="autoZero"/>
        <c:auto val="1"/>
        <c:lblAlgn val="ctr"/>
        <c:lblOffset val="100"/>
        <c:noMultiLvlLbl val="0"/>
      </c:catAx>
      <c:valAx>
        <c:axId val="509960984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/>
                  <a:t>مليون جنيه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7.411461752193242E-3"/>
              <c:y val="0.410789075028427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ar-EG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ar-EG" sz="12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09959808"/>
        <c:crosses val="max"/>
        <c:crossBetween val="between"/>
        <c:majorUnit val="300"/>
      </c:valAx>
      <c:valAx>
        <c:axId val="119606096"/>
        <c:scaling>
          <c:orientation val="minMax"/>
          <c:max val="1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/>
                  <a:t>عدد العقود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0.95829292971286928"/>
              <c:y val="0.40408926849524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ar-EG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ar-EG" sz="12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19610408"/>
        <c:crosses val="autoZero"/>
        <c:crossBetween val="between"/>
        <c:majorUnit val="200"/>
      </c:valAx>
      <c:catAx>
        <c:axId val="119610408"/>
        <c:scaling>
          <c:orientation val="maxMin"/>
        </c:scaling>
        <c:delete val="1"/>
        <c:axPos val="t"/>
        <c:numFmt formatCode="General" sourceLinked="1"/>
        <c:majorTickMark val="out"/>
        <c:minorTickMark val="none"/>
        <c:tickLblPos val="nextTo"/>
        <c:crossAx val="1196060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536365984130235"/>
          <c:w val="1"/>
          <c:h val="0.15455017179794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2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ar-EG" sz="1100" b="0" i="0" u="none" strike="noStrike" kern="1200" baseline="0">
          <a:solidFill>
            <a:srgbClr val="203864"/>
          </a:solidFill>
          <a:latin typeface="Simplified Arabic" panose="02020603050405020304" pitchFamily="18" charset="-78"/>
          <a:ea typeface="+mn-ea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+mj-lt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+mj-lt"/>
                <a:ea typeface="+mn-ea"/>
                <a:cs typeface="Simplified Arabic" panose="02020603050405020304" pitchFamily="18" charset="-78"/>
              </a:rPr>
              <a:t>الحصص السوقية لشركات التمويل العقارى عن شهر فبراير 2022</a:t>
            </a:r>
          </a:p>
        </c:rich>
      </c:tx>
      <c:layout>
        <c:manualLayout>
          <c:xMode val="edge"/>
          <c:yMode val="edge"/>
          <c:x val="0.17574732572110652"/>
          <c:y val="7.259199558584759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+mj-lt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74859337575646E-2"/>
          <c:y val="0.22620471833438535"/>
          <c:w val="0.94748802700099921"/>
          <c:h val="0.46479478679010472"/>
        </c:manualLayout>
      </c:layout>
      <c:pie3DChart>
        <c:varyColors val="1"/>
        <c:ser>
          <c:idx val="0"/>
          <c:order val="0"/>
          <c:tx>
            <c:strRef>
              <c:f>'التمويل العقاري فبراير 2022'!$H$133</c:f>
              <c:strCache>
                <c:ptCount val="1"/>
                <c:pt idx="0">
                  <c:v>الحصص السوقية %  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F6-4302-8044-BCDEA06E279C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F6-4302-8044-BCDEA06E279C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F6-4302-8044-BCDEA06E279C}"/>
              </c:ext>
            </c:extLst>
          </c:dPt>
          <c:dPt>
            <c:idx val="3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F6-4302-8044-BCDEA06E279C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F6-4302-8044-BCDEA06E279C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AF6-4302-8044-BCDEA06E279C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AF6-4302-8044-BCDEA06E279C}"/>
              </c:ext>
            </c:extLst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AF6-4302-8044-BCDEA06E279C}"/>
              </c:ext>
            </c:extLst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2.4614260062608254E-2"/>
                  <c:y val="-3.138245143215440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3178961485201657E-3"/>
                  <c:y val="-2.01297239168071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4542791826483489E-3"/>
                  <c:y val="5.419977850096564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4934131347345853E-2"/>
                  <c:y val="1.34991671400433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AF6-4302-8044-BCDEA06E279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5188833301051443E-2"/>
                  <c:y val="2.181138686743512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9592938984653718E-2"/>
                  <c:y val="-1.9911544528796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006510061570432E-2"/>
                  <c:y val="-3.168100120533737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4587170476001097E-3"/>
                  <c:y val="-7.54693204618414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2724698765600708E-2"/>
                  <c:y val="-5.1443816842007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2724698765600771E-2"/>
                  <c:y val="-1.00382174285364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3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'التمويل العقاري فبراير 2022'!$G$134:$G$143</c:f>
              <c:strCache>
                <c:ptCount val="10"/>
                <c:pt idx="0">
                  <c:v>الاهلى المتحد للتمويل</c:v>
                </c:pt>
                <c:pt idx="1">
                  <c:v>تمويل للتمويل العقاري</c:v>
                </c:pt>
                <c:pt idx="2">
                  <c:v>كونتاكت للتمويل العقارى</c:v>
                </c:pt>
                <c:pt idx="3">
                  <c:v>أملاك للتمويل والاستثمار العقاري</c:v>
                </c:pt>
                <c:pt idx="4">
                  <c:v>يداية للتمويل العقاري (التيسير سايقا)</c:v>
                </c:pt>
                <c:pt idx="5">
                  <c:v>الأهلى للتمويل العقاري</c:v>
                </c:pt>
                <c:pt idx="6">
                  <c:v>العربى الافريقى للتمويل العقارى</c:v>
                </c:pt>
                <c:pt idx="7">
                  <c:v>سكن للتمويل العقاري</c:v>
                </c:pt>
                <c:pt idx="8">
                  <c:v>التعمير للتمويل العقاري</c:v>
                </c:pt>
                <c:pt idx="9">
                  <c:v>أم ال اف للتمويل</c:v>
                </c:pt>
              </c:strCache>
            </c:strRef>
          </c:cat>
          <c:val>
            <c:numRef>
              <c:f>'التمويل العقاري فبراير 2022'!$H$134:$H$143</c:f>
              <c:numCache>
                <c:formatCode>0.00%</c:formatCode>
                <c:ptCount val="10"/>
                <c:pt idx="0">
                  <c:v>0.49258526940187841</c:v>
                </c:pt>
                <c:pt idx="1">
                  <c:v>0.22367770637666831</c:v>
                </c:pt>
                <c:pt idx="2">
                  <c:v>0.13618388531883341</c:v>
                </c:pt>
                <c:pt idx="3">
                  <c:v>5.2891744933267419E-2</c:v>
                </c:pt>
                <c:pt idx="4">
                  <c:v>3.6332179930795842E-2</c:v>
                </c:pt>
                <c:pt idx="5">
                  <c:v>3.3613445378151259E-2</c:v>
                </c:pt>
                <c:pt idx="6">
                  <c:v>9.1448344043499746E-3</c:v>
                </c:pt>
                <c:pt idx="7">
                  <c:v>5.6846267918932271E-3</c:v>
                </c:pt>
                <c:pt idx="8">
                  <c:v>5.1903114186851208E-3</c:v>
                </c:pt>
                <c:pt idx="9">
                  <c:v>4.6959960454770137E-3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FAF6-4302-8044-BCDEA06E27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365872929996058"/>
          <c:w val="1"/>
          <c:h val="0.244503343066591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+mj-lt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+mj-lt"/>
                <a:ea typeface="+mn-ea"/>
                <a:cs typeface="Simplified Arabic" panose="02020603050405020304" pitchFamily="18" charset="-78"/>
              </a:rPr>
              <a:t>الحصص السوقية لشركات التمويل العقارى عن</a:t>
            </a:r>
            <a:r>
              <a:rPr lang="en-US" sz="1600" b="1" i="0" u="none" strike="noStrike" kern="1200" spc="0" baseline="0">
                <a:solidFill>
                  <a:srgbClr val="203864"/>
                </a:solidFill>
                <a:latin typeface="+mj-lt"/>
                <a:ea typeface="+mn-ea"/>
                <a:cs typeface="Simplified Arabic" panose="02020603050405020304" pitchFamily="18" charset="-78"/>
              </a:rPr>
              <a:t>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latin typeface="+mj-lt"/>
                <a:ea typeface="+mn-ea"/>
                <a:cs typeface="Simplified Arabic" panose="02020603050405020304" pitchFamily="18" charset="-78"/>
              </a:rPr>
              <a:t>الفترة يناير-فبراير 2022</a:t>
            </a:r>
          </a:p>
        </c:rich>
      </c:tx>
      <c:layout>
        <c:manualLayout>
          <c:xMode val="edge"/>
          <c:yMode val="edge"/>
          <c:x val="0.15231087397429055"/>
          <c:y val="5.864815803933338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+mj-lt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34473531774789E-4"/>
          <c:y val="0.1692323595774318"/>
          <c:w val="0.99589183292715133"/>
          <c:h val="0.48629238283144721"/>
        </c:manualLayout>
      </c:layout>
      <c:pie3DChart>
        <c:varyColors val="1"/>
        <c:ser>
          <c:idx val="1"/>
          <c:order val="0"/>
          <c:tx>
            <c:strRef>
              <c:f>'التمويل العقاري فبراير 2022'!$H$152</c:f>
              <c:strCache>
                <c:ptCount val="1"/>
                <c:pt idx="0">
                  <c:v>الحصص السوقية %  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CFD-4FEC-960B-FAB600A32194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CFD-4FEC-960B-FAB600A32194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CFD-4FEC-960B-FAB600A32194}"/>
              </c:ext>
            </c:extLst>
          </c:dPt>
          <c:dPt>
            <c:idx val="3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CFD-4FEC-960B-FAB600A32194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CFD-4FEC-960B-FAB600A32194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CFD-4FEC-960B-FAB600A32194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CFD-4FEC-960B-FAB600A32194}"/>
              </c:ext>
            </c:extLst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CFD-4FEC-960B-FAB600A32194}"/>
              </c:ext>
            </c:extLst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CFD-4FEC-960B-FAB600A32194}"/>
              </c:ext>
            </c:extLst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2.653283069837756E-3"/>
                  <c:y val="5.6437216825407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ar-EG" sz="1300" b="1" i="0" u="none" strike="noStrike" kern="1200" baseline="0">
                      <a:solidFill>
                        <a:srgbClr val="203864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502772587794839E-2"/>
                      <c:h val="5.6155695731643064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1.0346786467292069E-3"/>
                  <c:y val="-2.50998012843991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CFD-4FEC-960B-FAB600A321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648256295709446E-3"/>
                  <c:y val="-4.88392532249735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4367685532416155E-3"/>
                  <c:y val="-4.91432411477991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872273722089683E-3"/>
                  <c:y val="-4.985371001506914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36376782612646E-2"/>
                  <c:y val="-6.626978721834113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6.4627607032991842E-3"/>
                  <c:y val="4.238212477059066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9562836903451258E-3"/>
                  <c:y val="-6.816445174375470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2458070890352661E-3"/>
                  <c:y val="-1.3620007684471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967061531457211E-3"/>
                  <c:y val="-2.07003240900366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2581441482215516E-2"/>
                  <c:y val="-3.69426088949201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8757580530778325E-2"/>
                  <c:y val="-3.18134385773638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4.8528417145688424E-2"/>
                  <c:y val="-5.313516076391195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3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'التمويل العقاري فبراير 2022'!$G$153:$G$165</c:f>
              <c:strCache>
                <c:ptCount val="13"/>
                <c:pt idx="0">
                  <c:v>الاهلى المتحد للتمويل</c:v>
                </c:pt>
                <c:pt idx="1">
                  <c:v>تمويل للتمويل العقاري</c:v>
                </c:pt>
                <c:pt idx="2">
                  <c:v>التعمير للتمويل العقاري</c:v>
                </c:pt>
                <c:pt idx="3">
                  <c:v>كونتاكت للتمويل العقارى</c:v>
                </c:pt>
                <c:pt idx="4">
                  <c:v>العربى الافريقى للتمويل العقارى</c:v>
                </c:pt>
                <c:pt idx="5">
                  <c:v>أم ال اف للتمويل</c:v>
                </c:pt>
                <c:pt idx="6">
                  <c:v>الأهلى للتمويل العقاري</c:v>
                </c:pt>
                <c:pt idx="7">
                  <c:v>أبو ظبي للتمويل</c:v>
                </c:pt>
                <c:pt idx="8">
                  <c:v>أملاك للتمويل والاستثمار العقاري</c:v>
                </c:pt>
                <c:pt idx="9">
                  <c:v>يداية للتمويل العقاري (التيسير سايقا)</c:v>
                </c:pt>
                <c:pt idx="10">
                  <c:v>سى أي كابيتال للتمويل العقارى</c:v>
                </c:pt>
                <c:pt idx="11">
                  <c:v>المصرية للتمويل العقاري</c:v>
                </c:pt>
                <c:pt idx="12">
                  <c:v>سكن للتمويل العقاري</c:v>
                </c:pt>
              </c:strCache>
            </c:strRef>
          </c:cat>
          <c:val>
            <c:numRef>
              <c:f>'التمويل العقاري فبراير 2022'!$H$153:$H$165</c:f>
              <c:numCache>
                <c:formatCode>0.00%</c:formatCode>
                <c:ptCount val="13"/>
                <c:pt idx="0">
                  <c:v>0.19324542263542363</c:v>
                </c:pt>
                <c:pt idx="1">
                  <c:v>0.18764823071814826</c:v>
                </c:pt>
                <c:pt idx="2">
                  <c:v>0.1690541694336401</c:v>
                </c:pt>
                <c:pt idx="3">
                  <c:v>0.10663124940707716</c:v>
                </c:pt>
                <c:pt idx="4">
                  <c:v>7.3807039180343439E-2</c:v>
                </c:pt>
                <c:pt idx="5">
                  <c:v>6.4699743857319067E-2</c:v>
                </c:pt>
                <c:pt idx="6">
                  <c:v>5.5402713215065E-2</c:v>
                </c:pt>
                <c:pt idx="7">
                  <c:v>3.8706005122853625E-2</c:v>
                </c:pt>
                <c:pt idx="8">
                  <c:v>3.3962622142111765E-2</c:v>
                </c:pt>
                <c:pt idx="9">
                  <c:v>3.0262783417133107E-2</c:v>
                </c:pt>
                <c:pt idx="10">
                  <c:v>2.5804003415235754E-2</c:v>
                </c:pt>
                <c:pt idx="11">
                  <c:v>1.6412105113366857E-2</c:v>
                </c:pt>
                <c:pt idx="12">
                  <c:v>4.3639123422825167E-3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FCFD-4FEC-960B-FAB600A321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4"/>
        <c:txPr>
          <a:bodyPr rot="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ln>
                  <a:noFill/>
                </a:ln>
                <a:solidFill>
                  <a:srgbClr val="203864"/>
                </a:solidFill>
                <a:effectLst/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</c:legendEntry>
      <c:layout>
        <c:manualLayout>
          <c:xMode val="edge"/>
          <c:yMode val="edge"/>
          <c:x val="0"/>
          <c:y val="0.73116299897233694"/>
          <c:w val="1"/>
          <c:h val="0.26116569715039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rPr>
              <a:t>بيان (شهرى) لعدد عقود التمويل العقارى موزع وفقاً لشرائح الدخل</a:t>
            </a:r>
            <a:r>
              <a:rPr lang="en-US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rPr>
              <a:t>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rPr>
              <a:t>الشهرى </a:t>
            </a:r>
            <a:endParaRPr lang="en-US" sz="1600" b="1" i="0" u="none" strike="noStrike" kern="1200" spc="0" baseline="0">
              <a:solidFill>
                <a:srgbClr val="203864"/>
              </a:solidFill>
              <a:latin typeface="+mn-lt"/>
              <a:ea typeface="+mn-ea"/>
              <a:cs typeface="Simplified Arabic" panose="02020603050405020304" pitchFamily="18" charset="-78"/>
            </a:endParaRPr>
          </a:p>
          <a:p>
            <a:pPr algn="ctr" rtl="1">
              <a:defRPr lang="ar-EG" sz="1600" b="1">
                <a:latin typeface="+mn-lt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rPr>
              <a:t>عن شهر فبراير 2022</a:t>
            </a:r>
          </a:p>
        </c:rich>
      </c:tx>
      <c:layout>
        <c:manualLayout>
          <c:xMode val="edge"/>
          <c:yMode val="edge"/>
          <c:x val="0.16417105002246429"/>
          <c:y val="1.3959379148605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+mn-lt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4763933003724411"/>
          <c:y val="0.19339099674720045"/>
          <c:w val="0.81985820719594327"/>
          <c:h val="0.484886742896872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'التمويل العقاري فبراير 2022'!$H$35</c:f>
              <c:strCache>
                <c:ptCount val="1"/>
                <c:pt idx="0">
                  <c:v>أكبر من 3,500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4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2022'!$I$31:$J$32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2022'!$I$35:$J$35</c:f>
              <c:numCache>
                <c:formatCode>#,##0</c:formatCode>
                <c:ptCount val="2"/>
                <c:pt idx="0">
                  <c:v>267</c:v>
                </c:pt>
                <c:pt idx="1">
                  <c:v>283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5D-4DB3-995D-1CCC2484C4E2}"/>
            </c:ext>
          </c:extLst>
        </c:ser>
        <c:ser>
          <c:idx val="1"/>
          <c:order val="1"/>
          <c:tx>
            <c:strRef>
              <c:f>'التمويل العقاري فبراير 2022'!$H$34</c:f>
              <c:strCache>
                <c:ptCount val="1"/>
                <c:pt idx="0">
                  <c:v>أكبر من 2,500 -3,500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318391397232486E-6"/>
                  <c:y val="1.2042509508871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9481114654389685E-3"/>
                  <c:y val="1.20780780221015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4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2022'!$I$31:$J$32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2022'!$I$34:$J$34</c:f>
              <c:numCache>
                <c:formatCode>#,##0</c:formatCode>
                <c:ptCount val="2"/>
                <c:pt idx="0">
                  <c:v>69</c:v>
                </c:pt>
                <c:pt idx="1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5D-4DB3-995D-1CCC2484C4E2}"/>
            </c:ext>
          </c:extLst>
        </c:ser>
        <c:ser>
          <c:idx val="2"/>
          <c:order val="2"/>
          <c:tx>
            <c:strRef>
              <c:f>'التمويل العقاري فبراير 2022'!$H$33</c:f>
              <c:strCache>
                <c:ptCount val="1"/>
                <c:pt idx="0">
                  <c:v>أقل من أو يساوى 2,500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137314801512017E-6"/>
                  <c:y val="2.273912169357858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3692614292318976E-3"/>
                  <c:y val="-4.831231208840620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4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2022'!$I$31:$J$32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2022'!$I$33:$J$33</c:f>
              <c:numCache>
                <c:formatCode>#,##0</c:formatCode>
                <c:ptCount val="2"/>
                <c:pt idx="0">
                  <c:v>53</c:v>
                </c:pt>
                <c:pt idx="1">
                  <c:v>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15D-4DB3-995D-1CCC2484C4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61"/>
        <c:overlap val="100"/>
        <c:axId val="119605704"/>
        <c:axId val="119603744"/>
      </c:barChart>
      <c:catAx>
        <c:axId val="1196057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19603744"/>
        <c:crosses val="autoZero"/>
        <c:auto val="0"/>
        <c:lblAlgn val="ctr"/>
        <c:lblOffset val="100"/>
        <c:noMultiLvlLbl val="0"/>
      </c:catAx>
      <c:valAx>
        <c:axId val="119603744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/>
                  <a:t>عدد العقود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1.3840108343421366E-2"/>
              <c:y val="0.36029020863500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19605704"/>
        <c:crosses val="max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35457177025976E-2"/>
          <c:y val="0.89057546620905648"/>
          <c:w val="0.97325224848293124"/>
          <c:h val="8.3305096866280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100" b="0" i="0" u="none" strike="noStrike" kern="1200" baseline="0">
          <a:solidFill>
            <a:srgbClr val="203864"/>
          </a:solidFill>
          <a:latin typeface="Simplified Arabic" panose="02020603050405020304" pitchFamily="18" charset="-78"/>
          <a:ea typeface="+mn-ea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بيان (شهرى) لقيمة التمويل العقارى موزع وفقاً لشرائح دخل الشهرى </a:t>
            </a:r>
          </a:p>
          <a:p>
            <a:pPr algn="ctr" rtl="0">
              <a:defRPr sz="1600" b="1"/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عن شهر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effectLst/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فبراير 2022</a:t>
            </a:r>
            <a:endPara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1719119294477072"/>
          <c:y val="3.606823297088766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7346311688997537"/>
          <c:y val="0.19767838230872248"/>
          <c:w val="0.80127650524121696"/>
          <c:h val="0.48201590141928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'التمويل العقاري فبراير 2022'!$H$45</c:f>
              <c:strCache>
                <c:ptCount val="1"/>
                <c:pt idx="0">
                  <c:v>أكبر من 3,500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2022'!$I$41:$J$42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2022'!$I$45:$J$45</c:f>
              <c:numCache>
                <c:formatCode>#,##0.0</c:formatCode>
                <c:ptCount val="2"/>
                <c:pt idx="0">
                  <c:v>383.7</c:v>
                </c:pt>
                <c:pt idx="1">
                  <c:v>455.5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27-4257-BB4C-84DA6852C5E9}"/>
            </c:ext>
          </c:extLst>
        </c:ser>
        <c:ser>
          <c:idx val="1"/>
          <c:order val="1"/>
          <c:tx>
            <c:strRef>
              <c:f>'التمويل العقاري فبراير 2022'!$H$44</c:f>
              <c:strCache>
                <c:ptCount val="1"/>
                <c:pt idx="0">
                  <c:v>أكبر من 2,500 -3,500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56806657325993E-3"/>
                  <c:y val="-3.85418391502462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5302156771404975E-3"/>
                  <c:y val="-4.562420657553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ar-EG" sz="13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'التمويل العقاري فبراير 2022'!$I$41:$J$42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2022'!$I$44:$J$44</c:f>
              <c:numCache>
                <c:formatCode>#,##0.0</c:formatCode>
                <c:ptCount val="2"/>
                <c:pt idx="0">
                  <c:v>12.5</c:v>
                </c:pt>
                <c:pt idx="1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27-4257-BB4C-84DA6852C5E9}"/>
            </c:ext>
          </c:extLst>
        </c:ser>
        <c:ser>
          <c:idx val="2"/>
          <c:order val="2"/>
          <c:tx>
            <c:strRef>
              <c:f>'التمويل العقاري فبراير 2022'!$H$43</c:f>
              <c:strCache>
                <c:ptCount val="1"/>
                <c:pt idx="0">
                  <c:v>أقل من أو يساوى 2,500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7859010524099224E-3"/>
                  <c:y val="2.2776007156903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ar-EG" sz="1300" b="1" i="0" u="none" strike="noStrike" kern="1200" baseline="0">
                      <a:solidFill>
                        <a:schemeClr val="bg1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42543872088758E-2"/>
                      <c:h val="7.5640005036563207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7.0215541554537308E-3"/>
                  <c:y val="2.41695490589295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ar-EG" sz="1300" b="1" i="0" u="none" strike="noStrike" kern="1200" baseline="0">
                      <a:solidFill>
                        <a:schemeClr val="bg1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ar-EG" sz="1300" b="0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2022'!$I$41:$J$42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2022'!$I$43:$J$43</c:f>
              <c:numCache>
                <c:formatCode>#,##0.0</c:formatCode>
                <c:ptCount val="2"/>
                <c:pt idx="0">
                  <c:v>8.1999999999999993</c:v>
                </c:pt>
                <c:pt idx="1">
                  <c:v>35.1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827-4257-BB4C-84DA6852C5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4"/>
        <c:overlap val="100"/>
        <c:axId val="119607272"/>
        <c:axId val="119606488"/>
      </c:barChart>
      <c:catAx>
        <c:axId val="1196072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19606488"/>
        <c:crosses val="autoZero"/>
        <c:auto val="0"/>
        <c:lblAlgn val="ctr"/>
        <c:lblOffset val="100"/>
        <c:noMultiLvlLbl val="0"/>
      </c:catAx>
      <c:valAx>
        <c:axId val="119606488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/>
                  <a:t>مليون جنيه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3.708503982311339E-2"/>
              <c:y val="0.376014958840088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ar-EG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19607272"/>
        <c:crosses val="max"/>
        <c:crossBetween val="between"/>
        <c:majorUnit val="200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038346571205253"/>
          <c:w val="1"/>
          <c:h val="7.57487200100975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ar-EG" sz="1300" b="0" i="0" u="none" strike="noStrike" kern="1200" baseline="0">
          <a:solidFill>
            <a:srgbClr val="203864"/>
          </a:solidFill>
          <a:latin typeface="Simplified Arabic" panose="02020603050405020304" pitchFamily="18" charset="-78"/>
          <a:ea typeface="+mn-ea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بيان (تراكمى) مقارن لعدد عقود التمويل العقارى موزع وفقاً لشرائح الدخل </a:t>
            </a:r>
          </a:p>
          <a:p>
            <a:pPr algn="ctr" rtl="0">
              <a:defRPr sz="1600" b="1"/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عن الفترة يناير - فبراير 2022</a:t>
            </a:r>
          </a:p>
          <a:p>
            <a:pPr algn="ctr" rtl="0">
              <a:defRPr sz="1600" b="1"/>
            </a:pPr>
            <a:endPara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158039882013697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7229947512796376"/>
          <c:y val="0.18592331264063683"/>
          <c:w val="0.79714510404786998"/>
          <c:h val="0.497094918793416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'التمويل العقاري فبراير 2022'!$H$59</c:f>
              <c:strCache>
                <c:ptCount val="1"/>
                <c:pt idx="0">
                  <c:v>أكبر من 3,500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18632872390041E-16"/>
                  <c:y val="-2.012466058551130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4295432458697765E-3"/>
                  <c:y val="-2.733177415931732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4C2-4DDE-A280-657F150AE0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2022'!$I$55:$J$56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يناير-فبراير 2022</c:v>
                  </c:pt>
                  <c:pt idx="1">
                    <c:v> يناير-فبراير 2021</c:v>
                  </c:pt>
                </c:lvl>
              </c:multiLvlStrCache>
            </c:multiLvlStrRef>
          </c:cat>
          <c:val>
            <c:numRef>
              <c:f>'التمويل العقاري فبراير 2022'!$I$59:$J$59</c:f>
              <c:numCache>
                <c:formatCode>#,##0</c:formatCode>
                <c:ptCount val="2"/>
                <c:pt idx="0">
                  <c:v>611</c:v>
                </c:pt>
                <c:pt idx="1">
                  <c:v>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43-49EC-9470-1C6FAFA32259}"/>
            </c:ext>
          </c:extLst>
        </c:ser>
        <c:ser>
          <c:idx val="1"/>
          <c:order val="1"/>
          <c:tx>
            <c:strRef>
              <c:f>'التمويل العقاري فبراير 2022'!$H$58</c:f>
              <c:strCache>
                <c:ptCount val="1"/>
                <c:pt idx="0">
                  <c:v>أكبر من 2,500 -3,500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213128062319694E-3"/>
                  <c:y val="-2.10033985017093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4158712655864419E-7"/>
                  <c:y val="9.771891949643412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2022'!$I$55:$J$56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يناير-فبراير 2022</c:v>
                  </c:pt>
                  <c:pt idx="1">
                    <c:v> يناير-فبراير 2021</c:v>
                  </c:pt>
                </c:lvl>
              </c:multiLvlStrCache>
            </c:multiLvlStrRef>
          </c:cat>
          <c:val>
            <c:numRef>
              <c:f>'التمويل العقاري فبراير 2022'!$I$58:$J$58</c:f>
              <c:numCache>
                <c:formatCode>#,##0</c:formatCode>
                <c:ptCount val="2"/>
                <c:pt idx="0">
                  <c:v>132</c:v>
                </c:pt>
                <c:pt idx="1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43-49EC-9470-1C6FAFA32259}"/>
            </c:ext>
          </c:extLst>
        </c:ser>
        <c:ser>
          <c:idx val="2"/>
          <c:order val="2"/>
          <c:tx>
            <c:strRef>
              <c:f>'التمويل العقاري فبراير 2022'!$H$57</c:f>
              <c:strCache>
                <c:ptCount val="1"/>
                <c:pt idx="0">
                  <c:v>أقل من أو يساوى 2,500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667847772058823E-3"/>
                  <c:y val="-4.802403569637834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7929177836120455E-3"/>
                  <c:y val="2.699636250132782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2022'!$I$55:$J$56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يناير-فبراير 2022</c:v>
                  </c:pt>
                  <c:pt idx="1">
                    <c:v> يناير-فبراير 2021</c:v>
                  </c:pt>
                </c:lvl>
              </c:multiLvlStrCache>
            </c:multiLvlStrRef>
          </c:cat>
          <c:val>
            <c:numRef>
              <c:f>'التمويل العقاري فبراير 2022'!$I$57:$J$57</c:f>
              <c:numCache>
                <c:formatCode>#,##0</c:formatCode>
                <c:ptCount val="2"/>
                <c:pt idx="0">
                  <c:v>107</c:v>
                </c:pt>
                <c:pt idx="1">
                  <c:v>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43-49EC-9470-1C6FAFA32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608448"/>
        <c:axId val="216450392"/>
      </c:barChart>
      <c:catAx>
        <c:axId val="1196084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450392"/>
        <c:crosses val="autoZero"/>
        <c:auto val="1"/>
        <c:lblAlgn val="ctr"/>
        <c:lblOffset val="100"/>
        <c:noMultiLvlLbl val="0"/>
      </c:catAx>
      <c:valAx>
        <c:axId val="21645039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/>
                  <a:t>عدد العقود</a:t>
                </a:r>
              </a:p>
            </c:rich>
          </c:tx>
          <c:layout>
            <c:manualLayout>
              <c:xMode val="edge"/>
              <c:yMode val="edge"/>
              <c:x val="2.3835256113527145E-2"/>
              <c:y val="0.28660555303424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ar-EG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19608448"/>
        <c:crosses val="max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89666648134E-2"/>
          <c:y val="0.91963396492163818"/>
          <c:w val="0.92887119910901705"/>
          <c:h val="8.0366035078361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ar-EG" sz="1300" b="0" i="0" u="none" strike="noStrike" kern="1200" baseline="0">
          <a:solidFill>
            <a:srgbClr val="203864"/>
          </a:solidFill>
          <a:latin typeface="Simplified Arabic" panose="02020603050405020304" pitchFamily="18" charset="-78"/>
          <a:ea typeface="+mn-ea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قيمة الأقساط المحصلة التراكمية (وفقاً لنوع النشاط) عن </a:t>
            </a:r>
            <a:endParaRPr lang="en-US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endParaRPr>
          </a:p>
          <a:p>
            <a:pPr algn="ctr" rtl="1"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الفترة يناير- فبراير 2022</a:t>
            </a:r>
          </a:p>
        </c:rich>
      </c:tx>
      <c:layout>
        <c:manualLayout>
          <c:xMode val="edge"/>
          <c:yMode val="edge"/>
          <c:x val="0.14121504444869615"/>
          <c:y val="5.413354537140168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8500876482191111"/>
          <c:y val="0.24538223868852155"/>
          <c:w val="0.77586106708074931"/>
          <c:h val="0.498487838743298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'التأمين فبراير 2022'!$B$34</c:f>
              <c:strCache>
                <c:ptCount val="1"/>
                <c:pt idx="0">
                  <c:v>قيمة الأقساط المحصلة  لتأمينات الممتلكات والمسئوليات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2022'!$C$31:$D$33</c:f>
              <c:strCache>
                <c:ptCount val="2"/>
                <c:pt idx="0">
                  <c:v>يناير- فبراير 2022</c:v>
                </c:pt>
                <c:pt idx="1">
                  <c:v>يناير- فبراير 2021</c:v>
                </c:pt>
              </c:strCache>
            </c:strRef>
          </c:cat>
          <c:val>
            <c:numRef>
              <c:f>'التأمين فبراير 2022'!$C$34:$D$34</c:f>
              <c:numCache>
                <c:formatCode>#,##0.0</c:formatCode>
                <c:ptCount val="2"/>
                <c:pt idx="0">
                  <c:v>3695</c:v>
                </c:pt>
                <c:pt idx="1">
                  <c:v>3629.2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00-4A76-83B1-9A1CC3765C50}"/>
            </c:ext>
          </c:extLst>
        </c:ser>
        <c:ser>
          <c:idx val="1"/>
          <c:order val="1"/>
          <c:tx>
            <c:strRef>
              <c:f>'التأمين فبراير 2022'!$B$35</c:f>
              <c:strCache>
                <c:ptCount val="1"/>
                <c:pt idx="0">
                  <c:v>قيمة الأقساط المحصلة للأشخاص وتكوين الأموال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2022'!$C$31:$D$33</c:f>
              <c:strCache>
                <c:ptCount val="2"/>
                <c:pt idx="0">
                  <c:v>يناير- فبراير 2022</c:v>
                </c:pt>
                <c:pt idx="1">
                  <c:v>يناير- فبراير 2021</c:v>
                </c:pt>
              </c:strCache>
            </c:strRef>
          </c:cat>
          <c:val>
            <c:numRef>
              <c:f>'التأمين فبراير 2022'!$C$35:$D$35</c:f>
              <c:numCache>
                <c:formatCode>#,##0.0</c:formatCode>
                <c:ptCount val="2"/>
                <c:pt idx="0">
                  <c:v>4698.3999999999996</c:v>
                </c:pt>
                <c:pt idx="1">
                  <c:v>3984.6000000000004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00-4A76-83B1-9A1CC376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4556352"/>
        <c:axId val="774554392"/>
      </c:barChart>
      <c:catAx>
        <c:axId val="7745563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4554392"/>
        <c:crosses val="autoZero"/>
        <c:auto val="1"/>
        <c:lblAlgn val="ctr"/>
        <c:lblOffset val="100"/>
        <c:noMultiLvlLbl val="0"/>
      </c:catAx>
      <c:valAx>
        <c:axId val="774554392"/>
        <c:scaling>
          <c:orientation val="minMax"/>
          <c:max val="1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4556352"/>
        <c:crosses val="max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11350467983959"/>
          <c:w val="1"/>
          <c:h val="0.13565086911305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بيان (تراكمى) مقارن لقيمة التمويل العقارى موزع وفقا للشرائح الدخل </a:t>
            </a:r>
          </a:p>
          <a:p>
            <a:pPr algn="ctr" rtl="0"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عن الفترة يناير-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effectLst/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فبراير 2022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 </a:t>
            </a:r>
          </a:p>
        </c:rich>
      </c:tx>
      <c:layout>
        <c:manualLayout>
          <c:xMode val="edge"/>
          <c:yMode val="edge"/>
          <c:x val="0.18626278282258199"/>
          <c:y val="4.76928617988078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5161085396699761"/>
          <c:y val="0.21369705646370146"/>
          <c:w val="0.7761728926131769"/>
          <c:h val="0.483168507889315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'التمويل العقاري فبراير 2022'!$H$68</c:f>
              <c:strCache>
                <c:ptCount val="1"/>
                <c:pt idx="0">
                  <c:v>أكبر من 3,500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2022'!$I$64:$J$65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يناير-فبراير 2022</c:v>
                  </c:pt>
                  <c:pt idx="1">
                    <c:v> يناير-فبراير 2021</c:v>
                  </c:pt>
                </c:lvl>
              </c:multiLvlStrCache>
            </c:multiLvlStrRef>
          </c:cat>
          <c:val>
            <c:numRef>
              <c:f>'التمويل العقاري فبراير 2022'!$I$68:$J$68</c:f>
              <c:numCache>
                <c:formatCode>#,##0.0</c:formatCode>
                <c:ptCount val="2"/>
                <c:pt idx="0">
                  <c:v>1014.4</c:v>
                </c:pt>
                <c:pt idx="1">
                  <c:v>822.9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11-4E60-AF02-7C5647A9C376}"/>
            </c:ext>
          </c:extLst>
        </c:ser>
        <c:ser>
          <c:idx val="1"/>
          <c:order val="1"/>
          <c:tx>
            <c:strRef>
              <c:f>'التمويل العقاري فبراير 2022'!$H$67</c:f>
              <c:strCache>
                <c:ptCount val="1"/>
                <c:pt idx="0">
                  <c:v>أكبر من 2,500 -3,500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0259330552442378E-3"/>
                  <c:y val="1.48505210131904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7393719770039018E-3"/>
                  <c:y val="1.19180540876954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2022'!$I$64:$J$65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يناير-فبراير 2022</c:v>
                  </c:pt>
                  <c:pt idx="1">
                    <c:v> يناير-فبراير 2021</c:v>
                  </c:pt>
                </c:lvl>
              </c:multiLvlStrCache>
            </c:multiLvlStrRef>
          </c:cat>
          <c:val>
            <c:numRef>
              <c:f>'التمويل العقاري فبراير 2022'!$I$67:$J$67</c:f>
              <c:numCache>
                <c:formatCode>#,##0.0</c:formatCode>
                <c:ptCount val="2"/>
                <c:pt idx="0">
                  <c:v>23.7</c:v>
                </c:pt>
                <c:pt idx="1">
                  <c:v>14.3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11-4E60-AF02-7C5647A9C376}"/>
            </c:ext>
          </c:extLst>
        </c:ser>
        <c:ser>
          <c:idx val="2"/>
          <c:order val="2"/>
          <c:tx>
            <c:strRef>
              <c:f>'التمويل العقاري فبراير 2022'!$H$66</c:f>
              <c:strCache>
                <c:ptCount val="1"/>
                <c:pt idx="0">
                  <c:v>أقل من أو يساوى 2,500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7435701976471567E-4"/>
                  <c:y val="-2.42651638166985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ar-EG" sz="1300" b="1" i="0" u="none" strike="noStrike" kern="1200" baseline="0">
                      <a:solidFill>
                        <a:srgbClr val="203864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7440182476439494E-3"/>
                  <c:y val="-2.85984151028279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ar-EG" sz="1300" b="1" i="0" u="none" strike="noStrike" kern="1200" baseline="0">
                      <a:solidFill>
                        <a:srgbClr val="203864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2022'!$I$64:$J$65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يناير-فبراير 2022</c:v>
                  </c:pt>
                  <c:pt idx="1">
                    <c:v> يناير-فبراير 2021</c:v>
                  </c:pt>
                </c:lvl>
              </c:multiLvlStrCache>
            </c:multiLvlStrRef>
          </c:cat>
          <c:val>
            <c:numRef>
              <c:f>'التمويل العقاري فبراير 2022'!$I$66:$J$66</c:f>
              <c:numCache>
                <c:formatCode>#,##0.0</c:formatCode>
                <c:ptCount val="2"/>
                <c:pt idx="0">
                  <c:v>16</c:v>
                </c:pt>
                <c:pt idx="1">
                  <c:v>41.7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911-4E60-AF02-7C5647A9C3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72"/>
        <c:overlap val="100"/>
        <c:axId val="216444120"/>
        <c:axId val="216447648"/>
      </c:barChart>
      <c:catAx>
        <c:axId val="2164441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447648"/>
        <c:crosses val="autoZero"/>
        <c:auto val="1"/>
        <c:lblAlgn val="ctr"/>
        <c:lblOffset val="100"/>
        <c:noMultiLvlLbl val="0"/>
      </c:catAx>
      <c:valAx>
        <c:axId val="216447648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  <a:endParaRPr lang="en-US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endParaRPr>
              </a:p>
            </c:rich>
          </c:tx>
          <c:layout>
            <c:manualLayout>
              <c:xMode val="edge"/>
              <c:yMode val="edge"/>
              <c:x val="1.5165407712029183E-2"/>
              <c:y val="0.37744200344982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US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444120"/>
        <c:crosses val="max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391331280004131E-2"/>
          <c:y val="0.9316055610949332"/>
          <c:w val="0.97175528316692372"/>
          <c:h val="5.3681370439717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بيان ( شهرى) لعدد عقود التمويل العقارى موزع وفقاً لنوع العميل </a:t>
            </a:r>
          </a:p>
          <a:p>
            <a:pPr algn="ctr" rtl="0"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عن شهر فبراير 2022 </a:t>
            </a:r>
          </a:p>
        </c:rich>
      </c:tx>
      <c:layout>
        <c:manualLayout>
          <c:xMode val="edge"/>
          <c:yMode val="edge"/>
          <c:x val="0.17847933094468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5816438618655154"/>
          <c:y val="0.20520573095342698"/>
          <c:w val="0.81127999758356562"/>
          <c:h val="0.496766199058619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'التمويل العقاري فبراير 2022'!$B$87</c:f>
              <c:strCache>
                <c:ptCount val="1"/>
                <c:pt idx="0">
                  <c:v>محافظ مشتراة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2022'!$C$83:$D$84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2022'!$C$87:$D$87</c:f>
              <c:numCache>
                <c:formatCode>#,##0</c:formatCode>
                <c:ptCount val="2"/>
                <c:pt idx="0">
                  <c:v>187</c:v>
                </c:pt>
                <c:pt idx="1">
                  <c:v>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5F6-408D-824E-8FE9B21D1046}"/>
            </c:ext>
          </c:extLst>
        </c:ser>
        <c:ser>
          <c:idx val="1"/>
          <c:order val="1"/>
          <c:tx>
            <c:strRef>
              <c:f>'التمويل العقاري فبراير 2022'!$B$86</c:f>
              <c:strCache>
                <c:ptCount val="1"/>
                <c:pt idx="0">
                  <c:v>عميل صندوق*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662829711047276E-7"/>
                  <c:y val="1.03595793684490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7243587431374293E-3"/>
                  <c:y val="1.03595793684490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2022'!$C$83:$D$84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2022'!$C$86:$D$86</c:f>
              <c:numCache>
                <c:formatCode>#,##0</c:formatCode>
                <c:ptCount val="2"/>
                <c:pt idx="0">
                  <c:v>153</c:v>
                </c:pt>
                <c:pt idx="1">
                  <c:v>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5F6-408D-824E-8FE9B21D1046}"/>
            </c:ext>
          </c:extLst>
        </c:ser>
        <c:ser>
          <c:idx val="2"/>
          <c:order val="2"/>
          <c:tx>
            <c:strRef>
              <c:f>'التمويل العقاري فبراير 2022'!$B$85</c:f>
              <c:strCache>
                <c:ptCount val="1"/>
                <c:pt idx="0">
                  <c:v>عادى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7.4934391168519025E-3"/>
                  <c:y val="9.802446084303320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2022'!$C$83:$D$84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2022'!$C$85:$D$85</c:f>
              <c:numCache>
                <c:formatCode>#,##0</c:formatCode>
                <c:ptCount val="2"/>
                <c:pt idx="0">
                  <c:v>49</c:v>
                </c:pt>
                <c:pt idx="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5F6-408D-824E-8FE9B21D104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6446080"/>
        <c:axId val="216451568"/>
      </c:barChart>
      <c:catAx>
        <c:axId val="216446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451568"/>
        <c:crosses val="autoZero"/>
        <c:auto val="0"/>
        <c:lblAlgn val="ctr"/>
        <c:lblOffset val="100"/>
        <c:noMultiLvlLbl val="0"/>
      </c:catAx>
      <c:valAx>
        <c:axId val="216451568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عدد العقود</a:t>
                </a:r>
              </a:p>
            </c:rich>
          </c:tx>
          <c:layout>
            <c:manualLayout>
              <c:xMode val="edge"/>
              <c:yMode val="edge"/>
              <c:x val="2.2669829787115261E-2"/>
              <c:y val="0.39742668432768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446080"/>
        <c:crosses val="max"/>
        <c:crossBetween val="between"/>
        <c:majorUnit val="15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2920368976217862E-2"/>
          <c:y val="0.91973203656668567"/>
          <c:w val="0.92872616504629579"/>
          <c:h val="7.8603262827440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بيان (شهرى) لقيمة التمويل العقارى موزعا وفقاً لنوع العميل </a:t>
            </a:r>
          </a:p>
          <a:p>
            <a:pPr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عن شهر فبراير 2022</a:t>
            </a:r>
          </a:p>
        </c:rich>
      </c:tx>
      <c:layout>
        <c:manualLayout>
          <c:xMode val="edge"/>
          <c:yMode val="edge"/>
          <c:x val="0.18664083419210531"/>
          <c:y val="1.923712034977192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4992934107937861"/>
          <c:y val="0.20089377430525626"/>
          <c:w val="0.82342347707730046"/>
          <c:h val="0.47489471736187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'التمويل العقاري فبراير 2022'!$B$97</c:f>
              <c:strCache>
                <c:ptCount val="1"/>
                <c:pt idx="0">
                  <c:v>محافظ مشتراة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2022'!$C$93:$D$94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2022'!$C$97:$D$97</c:f>
              <c:numCache>
                <c:formatCode>#,##0.0</c:formatCode>
                <c:ptCount val="2"/>
                <c:pt idx="0">
                  <c:v>256.89999999999998</c:v>
                </c:pt>
                <c:pt idx="1">
                  <c:v>221.3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18-4B8F-BE8C-5B45B866B5C7}"/>
            </c:ext>
          </c:extLst>
        </c:ser>
        <c:ser>
          <c:idx val="1"/>
          <c:order val="1"/>
          <c:tx>
            <c:strRef>
              <c:f>'التمويل العقاري فبراير 2022'!$B$96</c:f>
              <c:strCache>
                <c:ptCount val="1"/>
                <c:pt idx="0">
                  <c:v>عميل صندوق*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9003186810323453E-3"/>
                  <c:y val="-2.66126785171148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2022'!$C$93:$D$94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2022'!$C$96:$D$96</c:f>
              <c:numCache>
                <c:formatCode>#,##0.0</c:formatCode>
                <c:ptCount val="2"/>
                <c:pt idx="0">
                  <c:v>26.6</c:v>
                </c:pt>
                <c:pt idx="1">
                  <c:v>24.6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18-4B8F-BE8C-5B45B866B5C7}"/>
            </c:ext>
          </c:extLst>
        </c:ser>
        <c:ser>
          <c:idx val="2"/>
          <c:order val="2"/>
          <c:tx>
            <c:strRef>
              <c:f>'التمويل العقاري فبراير 2022'!$B$95</c:f>
              <c:strCache>
                <c:ptCount val="1"/>
                <c:pt idx="0">
                  <c:v>عادى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1744729995451691E-3"/>
                  <c:y val="-5.357725681975610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2022'!$C$93:$D$94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فبراير 2022</c:v>
                  </c:pt>
                  <c:pt idx="1">
                    <c:v>فبراير 2021</c:v>
                  </c:pt>
                </c:lvl>
              </c:multiLvlStrCache>
            </c:multiLvlStrRef>
          </c:cat>
          <c:val>
            <c:numRef>
              <c:f>'التمويل العقاري فبراير 2022'!$C$95:$D$95</c:f>
              <c:numCache>
                <c:formatCode>#,##0.0</c:formatCode>
                <c:ptCount val="2"/>
                <c:pt idx="0">
                  <c:v>120.9</c:v>
                </c:pt>
                <c:pt idx="1">
                  <c:v>254.9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B18-4B8F-BE8C-5B45B866B5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6448040"/>
        <c:axId val="216445296"/>
      </c:barChart>
      <c:catAx>
        <c:axId val="2164480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445296"/>
        <c:crosses val="autoZero"/>
        <c:auto val="0"/>
        <c:lblAlgn val="ctr"/>
        <c:lblOffset val="100"/>
        <c:noMultiLvlLbl val="0"/>
      </c:catAx>
      <c:valAx>
        <c:axId val="216445296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حنيه</a:t>
                </a:r>
              </a:p>
            </c:rich>
          </c:tx>
          <c:layout>
            <c:manualLayout>
              <c:xMode val="edge"/>
              <c:yMode val="edge"/>
              <c:x val="2.087864861597101E-2"/>
              <c:y val="0.36799603739829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448040"/>
        <c:crosses val="max"/>
        <c:crossBetween val="between"/>
        <c:majorUnit val="1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512446089899897E-2"/>
          <c:y val="0.92848588710699653"/>
          <c:w val="0.88286587215114498"/>
          <c:h val="6.95362776097046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بيان (تراكمى) لعدد عقود التمويل العقارى موزعا وفقاً لنوع</a:t>
            </a:r>
            <a:r>
              <a:rPr lang="en-US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العميل </a:t>
            </a:r>
          </a:p>
          <a:p>
            <a:pPr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en-US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عن الفترة يناير- فبراير 2022</a:t>
            </a:r>
          </a:p>
        </c:rich>
      </c:tx>
      <c:layout>
        <c:manualLayout>
          <c:xMode val="edge"/>
          <c:yMode val="edge"/>
          <c:x val="0.16415206480976058"/>
          <c:y val="2.3414797920742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7389127053746894"/>
          <c:y val="0.20948863702142928"/>
          <c:w val="0.76935587334616284"/>
          <c:h val="0.518915212217538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'التمويل العقاري فبراير 2022'!$B$120</c:f>
              <c:strCache>
                <c:ptCount val="1"/>
                <c:pt idx="0">
                  <c:v>محافظ مشتراة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2022'!$C$116:$D$117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يناير - فبراير2022</c:v>
                  </c:pt>
                  <c:pt idx="1">
                    <c:v>يناير- فبراير 2021</c:v>
                  </c:pt>
                </c:lvl>
              </c:multiLvlStrCache>
            </c:multiLvlStrRef>
          </c:cat>
          <c:val>
            <c:numRef>
              <c:f>'التمويل العقاري فبراير 2022'!$C$120:$D$120</c:f>
              <c:numCache>
                <c:formatCode>#,##0</c:formatCode>
                <c:ptCount val="2"/>
                <c:pt idx="0">
                  <c:v>386</c:v>
                </c:pt>
                <c:pt idx="1">
                  <c:v>459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8A-4244-A547-D72D40CD96E1}"/>
            </c:ext>
          </c:extLst>
        </c:ser>
        <c:ser>
          <c:idx val="1"/>
          <c:order val="1"/>
          <c:tx>
            <c:strRef>
              <c:f>'التمويل العقاري فبراير 2022'!$B$119</c:f>
              <c:strCache>
                <c:ptCount val="1"/>
                <c:pt idx="0">
                  <c:v>عميل صندوق*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1064727472570504E-4"/>
                  <c:y val="-2.25133293315923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457143142261331E-17"/>
                  <c:y val="2.10042686627888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2022'!$C$116:$D$117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يناير - فبراير2022</c:v>
                  </c:pt>
                  <c:pt idx="1">
                    <c:v>يناير- فبراير 2021</c:v>
                  </c:pt>
                </c:lvl>
              </c:multiLvlStrCache>
            </c:multiLvlStrRef>
          </c:cat>
          <c:val>
            <c:numRef>
              <c:f>'التمويل العقاري فبراير 2022'!$C$119:$D$119</c:f>
              <c:numCache>
                <c:formatCode>#,##0</c:formatCode>
                <c:ptCount val="2"/>
                <c:pt idx="0">
                  <c:v>326</c:v>
                </c:pt>
                <c:pt idx="1">
                  <c:v>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8A-4244-A547-D72D40CD96E1}"/>
            </c:ext>
          </c:extLst>
        </c:ser>
        <c:ser>
          <c:idx val="2"/>
          <c:order val="2"/>
          <c:tx>
            <c:strRef>
              <c:f>'التمويل العقاري فبراير 2022'!$B$118</c:f>
              <c:strCache>
                <c:ptCount val="1"/>
                <c:pt idx="0">
                  <c:v>عادى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0779045731940045E-4"/>
                  <c:y val="2.695828940664928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893427873974901E-7"/>
                  <c:y val="5.2510671656972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2022'!$C$116:$D$117</c:f>
              <c:multiLvlStrCache>
                <c:ptCount val="2"/>
                <c:lvl>
                  <c:pt idx="0">
                    <c:v>عدد عقود التمويل العقاري</c:v>
                  </c:pt>
                  <c:pt idx="1">
                    <c:v>عدد عقود التمويل العقاري</c:v>
                  </c:pt>
                </c:lvl>
                <c:lvl>
                  <c:pt idx="0">
                    <c:v>يناير - فبراير2022</c:v>
                  </c:pt>
                  <c:pt idx="1">
                    <c:v>يناير- فبراير 2021</c:v>
                  </c:pt>
                </c:lvl>
              </c:multiLvlStrCache>
            </c:multiLvlStrRef>
          </c:cat>
          <c:val>
            <c:numRef>
              <c:f>'التمويل العقاري فبراير 2022'!$C$118:$D$118</c:f>
              <c:numCache>
                <c:formatCode>#,##0</c:formatCode>
                <c:ptCount val="2"/>
                <c:pt idx="0">
                  <c:v>138</c:v>
                </c:pt>
                <c:pt idx="1">
                  <c:v>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98A-4244-A547-D72D40CD96E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6982776"/>
        <c:axId val="156982384"/>
      </c:barChart>
      <c:catAx>
        <c:axId val="1569827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56982384"/>
        <c:crosses val="autoZero"/>
        <c:auto val="0"/>
        <c:lblAlgn val="ctr"/>
        <c:lblOffset val="100"/>
        <c:noMultiLvlLbl val="0"/>
      </c:catAx>
      <c:valAx>
        <c:axId val="15698238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en-US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عدد العقود</a:t>
                </a:r>
                <a:endParaRPr lang="en-US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endParaRPr>
              </a:p>
            </c:rich>
          </c:tx>
          <c:layout>
            <c:manualLayout>
              <c:xMode val="edge"/>
              <c:yMode val="edge"/>
              <c:x val="1.8110592108189865E-2"/>
              <c:y val="0.404580070037941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en-US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56982776"/>
        <c:crosses val="max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976092912619955E-2"/>
          <c:y val="0.92378155879225266"/>
          <c:w val="0.83019206724480243"/>
          <c:h val="6.0033940909014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بيان (تراكمى) لقيمة التمويل العقارى موزعا وفقاُ لنوع العميل </a:t>
            </a:r>
          </a:p>
          <a:p>
            <a:pPr algn="ctr" rtl="1">
              <a:defRPr sz="1600" b="1"/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عن الفترة يناير- فبراير 2022</a:t>
            </a:r>
          </a:p>
        </c:rich>
      </c:tx>
      <c:layout>
        <c:manualLayout>
          <c:xMode val="edge"/>
          <c:yMode val="edge"/>
          <c:x val="0.15617827088581768"/>
          <c:y val="1.105875108085645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692109377088393"/>
          <c:y val="0.22972778717321693"/>
          <c:w val="0.79637350209115676"/>
          <c:h val="0.43691059983235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'التمويل العقاري فبراير 2022'!$B$129</c:f>
              <c:strCache>
                <c:ptCount val="1"/>
                <c:pt idx="0">
                  <c:v>محافظ مشتراة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2022'!$C$125:$D$126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يناير - فبراير2022</c:v>
                  </c:pt>
                  <c:pt idx="1">
                    <c:v>يناير- فبراير 2021</c:v>
                  </c:pt>
                </c:lvl>
              </c:multiLvlStrCache>
            </c:multiLvlStrRef>
          </c:cat>
          <c:val>
            <c:numRef>
              <c:f>'التمويل العقاري فبراير 2022'!$C$129:$D$129</c:f>
              <c:numCache>
                <c:formatCode>#,##0.0</c:formatCode>
                <c:ptCount val="2"/>
                <c:pt idx="0">
                  <c:v>609.4</c:v>
                </c:pt>
                <c:pt idx="1">
                  <c:v>400.9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0-4F42-AA08-0C29F30AF72C}"/>
            </c:ext>
          </c:extLst>
        </c:ser>
        <c:ser>
          <c:idx val="1"/>
          <c:order val="1"/>
          <c:tx>
            <c:strRef>
              <c:f>'التمويل العقاري فبراير 2022'!$B$128</c:f>
              <c:strCache>
                <c:ptCount val="1"/>
                <c:pt idx="0">
                  <c:v>عميل صندوق*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2022'!$C$125:$D$126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يناير - فبراير2022</c:v>
                  </c:pt>
                  <c:pt idx="1">
                    <c:v>يناير- فبراير 2021</c:v>
                  </c:pt>
                </c:lvl>
              </c:multiLvlStrCache>
            </c:multiLvlStrRef>
          </c:cat>
          <c:val>
            <c:numRef>
              <c:f>'التمويل العقاري فبراير 2022'!$C$128:$D$128</c:f>
              <c:numCache>
                <c:formatCode>#,##0.0</c:formatCode>
                <c:ptCount val="2"/>
                <c:pt idx="0">
                  <c:v>56.3</c:v>
                </c:pt>
                <c:pt idx="1">
                  <c:v>39.9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0-4F42-AA08-0C29F30AF72C}"/>
            </c:ext>
          </c:extLst>
        </c:ser>
        <c:ser>
          <c:idx val="2"/>
          <c:order val="2"/>
          <c:tx>
            <c:strRef>
              <c:f>'التمويل العقاري فبراير 2022'!$B$127</c:f>
              <c:strCache>
                <c:ptCount val="1"/>
                <c:pt idx="0">
                  <c:v>عادى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1196653988944355E-3"/>
                  <c:y val="-1.09914097643458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ar-EG" sz="13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'التمويل العقاري فبراير 2022'!$C$125:$D$126</c:f>
              <c:multiLvlStrCache>
                <c:ptCount val="2"/>
                <c:lvl>
                  <c:pt idx="0">
                    <c:v>قيمة التمويل العقارى
 (مليون جنيه)</c:v>
                  </c:pt>
                  <c:pt idx="1">
                    <c:v>قيمة التمويل العقارى
 (مليون جنيه)</c:v>
                  </c:pt>
                </c:lvl>
                <c:lvl>
                  <c:pt idx="0">
                    <c:v>يناير - فبراير2022</c:v>
                  </c:pt>
                  <c:pt idx="1">
                    <c:v>يناير- فبراير 2021</c:v>
                  </c:pt>
                </c:lvl>
              </c:multiLvlStrCache>
            </c:multiLvlStrRef>
          </c:cat>
          <c:val>
            <c:numRef>
              <c:f>'التمويل العقاري فبراير 2022'!$C$127:$D$127</c:f>
              <c:numCache>
                <c:formatCode>#,##0.0</c:formatCode>
                <c:ptCount val="2"/>
                <c:pt idx="0">
                  <c:v>388.4</c:v>
                </c:pt>
                <c:pt idx="1">
                  <c:v>438.1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0-4F42-AA08-0C29F30AF7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6984736"/>
        <c:axId val="156985128"/>
      </c:barChart>
      <c:catAx>
        <c:axId val="1569847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56985128"/>
        <c:crosses val="autoZero"/>
        <c:auto val="0"/>
        <c:lblAlgn val="ctr"/>
        <c:lblOffset val="100"/>
        <c:noMultiLvlLbl val="0"/>
      </c:catAx>
      <c:valAx>
        <c:axId val="156985128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200" b="1"/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7.0401189368535302E-3"/>
              <c:y val="0.350174117010613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2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3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56984736"/>
        <c:crosses val="max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268589772808412E-2"/>
          <c:y val="0.91014262971546744"/>
          <c:w val="0.78571754798699034"/>
          <c:h val="6.7192723860447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ar-EG" sz="1300" b="0" i="0" u="none" strike="noStrike" kern="1200" baseline="0">
          <a:solidFill>
            <a:srgbClr val="203864"/>
          </a:solidFill>
          <a:latin typeface="Simplified Arabic" panose="02020603050405020304" pitchFamily="18" charset="-78"/>
          <a:ea typeface="+mn-ea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/>
              <a:t>بيان (شهرى)</a:t>
            </a:r>
            <a:r>
              <a:rPr lang="en-US" sz="1600" b="1"/>
              <a:t> </a:t>
            </a:r>
            <a:r>
              <a:rPr lang="ar-EG" sz="1600" b="1"/>
              <a:t>بمؤشرات</a:t>
            </a:r>
            <a:r>
              <a:rPr lang="ar-EG" sz="1600" b="1" baseline="0"/>
              <a:t> نشاط التأجير التمويلى عن شهر فبراير 2022</a:t>
            </a:r>
          </a:p>
          <a:p>
            <a:pPr>
              <a:defRPr sz="1400" b="1"/>
            </a:pPr>
            <a:endParaRPr lang="en-US" sz="1400" b="1"/>
          </a:p>
        </c:rich>
      </c:tx>
      <c:layout>
        <c:manualLayout>
          <c:xMode val="edge"/>
          <c:yMode val="edge"/>
          <c:x val="0.163770353239576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4569160785091423"/>
          <c:y val="0.22648513605673287"/>
          <c:w val="0.7405443844475128"/>
          <c:h val="0.575777422106796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'التأجير التمويلي فبراير 2022'!$B$6</c:f>
              <c:strCache>
                <c:ptCount val="1"/>
                <c:pt idx="0">
                  <c:v>إجمالي قيمة العقود (مليون جنيه)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545257373821289E-3"/>
                  <c:y val="1.6914344162952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5983665854746895E-3"/>
                  <c:y val="1.4435226982285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'التأجير التمويلي فبراير 2022'!$C$4:$D$4</c:f>
              <c:strCache>
                <c:ptCount val="2"/>
                <c:pt idx="0">
                  <c:v>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'التأجير التمويلي فبراير 2022'!$C$6:$D$6</c:f>
              <c:numCache>
                <c:formatCode>#,##0.0</c:formatCode>
                <c:ptCount val="2"/>
                <c:pt idx="0">
                  <c:v>7687.8</c:v>
                </c:pt>
                <c:pt idx="1">
                  <c:v>5516.7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8C-4314-83D1-FBBD737F0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56985912"/>
        <c:axId val="156986304"/>
      </c:barChart>
      <c:lineChart>
        <c:grouping val="standard"/>
        <c:varyColors val="0"/>
        <c:ser>
          <c:idx val="0"/>
          <c:order val="0"/>
          <c:tx>
            <c:strRef>
              <c:f>'التأجير التمويلي فبراير 2022'!$B$5</c:f>
              <c:strCache>
                <c:ptCount val="1"/>
                <c:pt idx="0">
                  <c:v>إجمالي عدد العقود</c:v>
                </c:pt>
              </c:strCache>
            </c:strRef>
          </c:tx>
          <c:spPr>
            <a:ln w="28575" cap="rnd">
              <a:solidFill>
                <a:srgbClr val="99663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880-4082-BB55-CE1115922B55}"/>
              </c:ext>
            </c:extLst>
          </c:dPt>
          <c:dLbls>
            <c:dLbl>
              <c:idx val="0"/>
              <c:layout>
                <c:manualLayout>
                  <c:x val="-1.6329039364222874E-2"/>
                  <c:y val="-9.92114422038850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3159669303073538E-2"/>
                  <c:y val="2.6774837942485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880-4082-BB55-CE1115922B5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96633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'التأجير التمويلي فبراير 2022'!$C$4:$D$4</c:f>
              <c:strCache>
                <c:ptCount val="2"/>
                <c:pt idx="0">
                  <c:v>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'التأجير التمويلي فبراير 2022'!$C$5:$D$5</c:f>
              <c:numCache>
                <c:formatCode>#,##0</c:formatCode>
                <c:ptCount val="2"/>
                <c:pt idx="0">
                  <c:v>390</c:v>
                </c:pt>
                <c:pt idx="1">
                  <c:v>295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8C-4314-83D1-FBBD737F0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36696"/>
        <c:axId val="774558704"/>
      </c:lineChart>
      <c:catAx>
        <c:axId val="1569859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56986304"/>
        <c:crosses val="autoZero"/>
        <c:auto val="0"/>
        <c:lblAlgn val="ctr"/>
        <c:lblOffset val="100"/>
        <c:noMultiLvlLbl val="0"/>
      </c:catAx>
      <c:valAx>
        <c:axId val="156986304"/>
        <c:scaling>
          <c:orientation val="minMax"/>
          <c:max val="1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/>
                  <a:t>مليون جنيه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3799833740483085E-3"/>
              <c:y val="0.401494167863064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156985912"/>
        <c:crosses val="max"/>
        <c:crossBetween val="between"/>
        <c:majorUnit val="1000"/>
        <c:minorUnit val="100"/>
      </c:valAx>
      <c:valAx>
        <c:axId val="774558704"/>
        <c:scaling>
          <c:orientation val="minMax"/>
          <c:max val="4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/>
                  <a:t>عدد العقود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136696"/>
        <c:crosses val="autoZero"/>
        <c:crossBetween val="between"/>
        <c:majorUnit val="50"/>
      </c:valAx>
      <c:catAx>
        <c:axId val="216136696"/>
        <c:scaling>
          <c:orientation val="maxMin"/>
        </c:scaling>
        <c:delete val="1"/>
        <c:axPos val="t"/>
        <c:numFmt formatCode="General" sourceLinked="1"/>
        <c:majorTickMark val="out"/>
        <c:minorTickMark val="none"/>
        <c:tickLblPos val="nextTo"/>
        <c:crossAx val="774558704"/>
        <c:crosses val="max"/>
        <c:auto val="0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255248608610648E-2"/>
          <c:y val="0.91447101901137484"/>
          <c:w val="0.84096391818905425"/>
          <c:h val="8.5487776346146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100" b="0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rgbClr val="203864"/>
          </a:solidFill>
          <a:latin typeface="Simplified Arabic" panose="02020603050405020304" pitchFamily="18" charset="-78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rgbClr val="203864"/>
                </a:solidFill>
                <a:latin typeface="+mj-lt"/>
                <a:ea typeface="+mj-ea"/>
                <a:cs typeface="+mj-cs"/>
              </a:defRPr>
            </a:pPr>
            <a:r>
              <a:rPr lang="ar-EG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 قيمة</a:t>
            </a:r>
            <a:r>
              <a:rPr lang="en-US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 </a:t>
            </a:r>
            <a:r>
              <a:rPr lang="ar-EG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عقود</a:t>
            </a:r>
            <a:r>
              <a:rPr lang="ar-EG" baseline="0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 التأجير التمويلي مقسمة وفقاً لطبيعة النشاط عن شهر فبراير 2022</a:t>
            </a:r>
            <a:r>
              <a:rPr lang="en-US" baseline="0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 </a:t>
            </a:r>
            <a:endParaRPr lang="ar-EG">
              <a:solidFill>
                <a:srgbClr val="203864"/>
              </a:solidFill>
              <a:latin typeface="Simplified Arabic" panose="02020603050405020304" pitchFamily="18" charset="-78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1048602117546044"/>
          <c:y val="1.25443150514606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rgbClr val="203864"/>
              </a:solidFill>
              <a:latin typeface="+mj-lt"/>
              <a:ea typeface="+mj-ea"/>
              <a:cs typeface="+mj-cs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427573923981697E-2"/>
          <c:y val="0.24464702586334011"/>
          <c:w val="0.81064109956591901"/>
          <c:h val="0.59200391668711505"/>
        </c:manualLayout>
      </c:layout>
      <c:pie3DChart>
        <c:varyColors val="1"/>
        <c:ser>
          <c:idx val="0"/>
          <c:order val="0"/>
          <c:tx>
            <c:strRef>
              <c:f>'التأجير التمويلي فبراير 2022'!$G$23</c:f>
              <c:strCache>
                <c:ptCount val="1"/>
                <c:pt idx="0">
                  <c:v>فبراير 2022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31750">
                <a:solidFill>
                  <a:schemeClr val="lt1"/>
                </a:solidFill>
              </a:ln>
              <a:effectLst/>
              <a:sp3d contourW="3175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22A-4105-BD87-5F0E9FDEFBEA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2A-4105-BD87-5F0E9FDEFBEA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31750">
                <a:solidFill>
                  <a:schemeClr val="lt1"/>
                </a:solidFill>
              </a:ln>
              <a:effectLst/>
              <a:sp3d contourW="3175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22A-4105-BD87-5F0E9FDEFBEA}"/>
              </c:ext>
            </c:extLst>
          </c:dPt>
          <c:dPt>
            <c:idx val="3"/>
            <c:bubble3D val="0"/>
            <c:spPr>
              <a:solidFill>
                <a:srgbClr val="ED7A31"/>
              </a:solidFill>
              <a:ln w="31750">
                <a:solidFill>
                  <a:schemeClr val="lt1"/>
                </a:solidFill>
              </a:ln>
              <a:effectLst/>
              <a:sp3d contourW="3175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B22A-4105-BD87-5F0E9FDEFBEA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22A-4105-BD87-5F0E9FDEFBEA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22A-4105-BD87-5F0E9FDEFBEA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BDD7EE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rgbClr val="91470E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1.1038598629767341E-2"/>
                  <c:y val="-0.3123114217464390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8184144436165259E-2"/>
                  <c:y val="-2.160700698929487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447520637267486E-2"/>
                  <c:y val="-2.275620041876787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980499880244983E-2"/>
                  <c:y val="-3.986788168332893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023130285476076E-2"/>
                  <c:y val="-5.24127517768144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6692699675562599E-2"/>
                  <c:y val="-5.487581468046831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8.8641247434296078E-2"/>
                  <c:y val="-5.80865257011413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7409612961033991E-2"/>
                  <c:y val="8.438585626234895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'التأجير التمويلي فبراير 2022'!$F$24:$F$32</c:f>
              <c:strCache>
                <c:ptCount val="9"/>
                <c:pt idx="0">
                  <c:v>عقارات وأراضي</c:v>
                </c:pt>
                <c:pt idx="1">
                  <c:v>بواخر </c:v>
                </c:pt>
                <c:pt idx="2">
                  <c:v>آلات ومعدات</c:v>
                </c:pt>
                <c:pt idx="3">
                  <c:v>سيارات نقل</c:v>
                </c:pt>
                <c:pt idx="4">
                  <c:v>معدات ثقيلة</c:v>
                </c:pt>
                <c:pt idx="5">
                  <c:v>سيارات ملاكي</c:v>
                </c:pt>
                <c:pt idx="6">
                  <c:v>خطوط إنتاج</c:v>
                </c:pt>
                <c:pt idx="7">
                  <c:v>أجهزة مكتبية</c:v>
                </c:pt>
                <c:pt idx="8">
                  <c:v>أخرى</c:v>
                </c:pt>
              </c:strCache>
            </c:strRef>
          </c:cat>
          <c:val>
            <c:numRef>
              <c:f>'التأجير التمويلي فبراير 2022'!$G$24:$G$32</c:f>
              <c:numCache>
                <c:formatCode>0.00%</c:formatCode>
                <c:ptCount val="9"/>
                <c:pt idx="0">
                  <c:v>0.70589765602643151</c:v>
                </c:pt>
                <c:pt idx="1">
                  <c:v>7.5535263664507399E-2</c:v>
                </c:pt>
                <c:pt idx="2">
                  <c:v>6.5376310517963526E-2</c:v>
                </c:pt>
                <c:pt idx="3">
                  <c:v>4.9116782434506623E-2</c:v>
                </c:pt>
                <c:pt idx="4">
                  <c:v>2.9098051458154476E-2</c:v>
                </c:pt>
                <c:pt idx="5">
                  <c:v>2.6847732771404044E-2</c:v>
                </c:pt>
                <c:pt idx="6">
                  <c:v>2.4311246390384764E-2</c:v>
                </c:pt>
                <c:pt idx="7">
                  <c:v>6.4777959884492311E-3</c:v>
                </c:pt>
                <c:pt idx="8">
                  <c:v>1.7339160748198447E-2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2A-4105-BD87-5F0E9FDEFB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07383779837328E-3"/>
          <c:y val="0.84730072548582758"/>
          <c:w val="0.98524620806938001"/>
          <c:h val="0.14571826437685079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4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الحصص السوقية لشركات التأجير التمويلى عن الفترة يناير-فبراير 2022</a:t>
            </a:r>
          </a:p>
        </c:rich>
      </c:tx>
      <c:layout>
        <c:manualLayout>
          <c:xMode val="edge"/>
          <c:yMode val="edge"/>
          <c:x val="0.13357581982531741"/>
          <c:y val="2.2443455803407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359675694939424E-2"/>
          <c:y val="0.15104459527825068"/>
          <c:w val="0.83439757068187215"/>
          <c:h val="0.46278898595640894"/>
        </c:manualLayout>
      </c:layout>
      <c:pie3DChart>
        <c:varyColors val="1"/>
        <c:ser>
          <c:idx val="0"/>
          <c:order val="0"/>
          <c:tx>
            <c:strRef>
              <c:f>'التأجير التمويلي فبراير 2022'!$H$79:$H$80</c:f>
              <c:strCache>
                <c:ptCount val="2"/>
                <c:pt idx="0">
                  <c:v>الحصص السوقية %  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724-432F-97A4-A9990DE09C70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724-432F-97A4-A9990DE09C70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724-432F-97A4-A9990DE09C70}"/>
              </c:ext>
            </c:extLst>
          </c:dPt>
          <c:dPt>
            <c:idx val="3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724-432F-97A4-A9990DE09C70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724-432F-97A4-A9990DE09C70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724-432F-97A4-A9990DE09C70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724-432F-97A4-A9990DE09C70}"/>
              </c:ext>
            </c:extLst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724-432F-97A4-A9990DE09C70}"/>
              </c:ext>
            </c:extLst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724-432F-97A4-A9990DE09C70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7.3738808720514096E-3"/>
                  <c:y val="9.7137893167056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429200734913391E-3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217351090064262E-3"/>
                  <c:y val="-9.393016957538941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2173510900643296E-3"/>
                  <c:y val="-1.6437779675693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278172398141309E-2"/>
                  <c:y val="-1.19818285800292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1361368496079828E-3"/>
                  <c:y val="-9.27253884159433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3903540033262056E-3"/>
                  <c:y val="-2.202905829747567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3739308624376334E-3"/>
                  <c:y val="-1.77853562734152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1442147778569766E-2"/>
                  <c:y val="1.7049585471804656E-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ar-EG" sz="13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SimHei" panose="02010609060101010101" pitchFamily="49" charset="-122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'التأجير التمويلي فبراير 2022'!$G$81:$G$90</c:f>
              <c:strCache>
                <c:ptCount val="10"/>
                <c:pt idx="0">
                  <c:v>كوربليس للتاجير التمويلى - مصر(كورب ليس)</c:v>
                </c:pt>
                <c:pt idx="1">
                  <c:v>المجموعة المالية هيرميس للحلول التمويلية</c:v>
                </c:pt>
                <c:pt idx="2">
                  <c:v>كايرو للتأجير التمويلى</c:v>
                </c:pt>
                <c:pt idx="3">
                  <c:v>شركة جلوبال كورب للخدمات المالية</c:v>
                </c:pt>
                <c:pt idx="4">
                  <c:v>التعمير للتاجير التمويلى</c:v>
                </c:pt>
                <c:pt idx="5">
                  <c:v>شركة الاهلى للتأجير التمويلى</c:v>
                </c:pt>
                <c:pt idx="6">
                  <c:v>تنمية للتاجير التمويلي - ايجي ليس</c:v>
                </c:pt>
                <c:pt idx="7">
                  <c:v>بي ام للتأجير التمويلي</c:v>
                </c:pt>
                <c:pt idx="8">
                  <c:v>التوفيق للتاجير التمويلى</c:v>
                </c:pt>
                <c:pt idx="9">
                  <c:v>أخرى</c:v>
                </c:pt>
              </c:strCache>
            </c:strRef>
          </c:cat>
          <c:val>
            <c:numRef>
              <c:f>'التأجير التمويلي فبراير 2022'!$H$81:$H$90</c:f>
              <c:numCache>
                <c:formatCode>0.00%</c:formatCode>
                <c:ptCount val="10"/>
                <c:pt idx="0">
                  <c:v>0.24702786069873481</c:v>
                </c:pt>
                <c:pt idx="1">
                  <c:v>0.12641906395780567</c:v>
                </c:pt>
                <c:pt idx="2">
                  <c:v>9.5058769902631721E-2</c:v>
                </c:pt>
                <c:pt idx="3">
                  <c:v>8.5056628134789494E-2</c:v>
                </c:pt>
                <c:pt idx="4">
                  <c:v>6.3287767786783009E-2</c:v>
                </c:pt>
                <c:pt idx="5">
                  <c:v>4.7067148196221591E-2</c:v>
                </c:pt>
                <c:pt idx="6">
                  <c:v>4.5884982869163031E-2</c:v>
                </c:pt>
                <c:pt idx="7">
                  <c:v>3.9675372145617539E-2</c:v>
                </c:pt>
                <c:pt idx="8">
                  <c:v>3.9331226780309224E-2</c:v>
                </c:pt>
                <c:pt idx="9">
                  <c:v>0.211191179527944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8724-432F-97A4-A9990DE09C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869404360257048E-3"/>
          <c:y val="0.69414431686412226"/>
          <c:w val="0.98980255293409847"/>
          <c:h val="0.28469973592558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الحصص السوقية لشركات التأجير التمويلى عن شهر فبراير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463146396762719E-2"/>
          <c:y val="0.16139693905569286"/>
          <c:w val="0.83831974385439612"/>
          <c:h val="0.47182434505732102"/>
        </c:manualLayout>
      </c:layout>
      <c:pie3DChart>
        <c:varyColors val="1"/>
        <c:ser>
          <c:idx val="0"/>
          <c:order val="0"/>
          <c:tx>
            <c:strRef>
              <c:f>'التأجير التمويلي فبراير 2022'!$H$57:$H$58</c:f>
              <c:strCache>
                <c:ptCount val="2"/>
                <c:pt idx="0">
                  <c:v>الحصص السوقية %  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D97D-4F5C-94A9-B251C1AABA74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D97D-4F5C-94A9-B251C1AABA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D97D-4F5C-94A9-B251C1AABA74}"/>
              </c:ext>
            </c:extLst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D97D-4F5C-94A9-B251C1AABA74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D97D-4F5C-94A9-B251C1AABA74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D97D-4F5C-94A9-B251C1AABA74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D97D-4F5C-94A9-B251C1AABA74}"/>
              </c:ext>
            </c:extLst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-3.7624913973746299E-3"/>
                  <c:y val="-7.01315066990314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5512028494210898E-3"/>
                  <c:y val="-1.005233938868813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4202885002326146E-3"/>
                  <c:y val="-7.3178728384184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SimHei" panose="02010609060101010101" pitchFamily="49" charset="-122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'التأجير التمويلي فبراير 2022'!$G$59:$G$67</c:f>
              <c:strCache>
                <c:ptCount val="9"/>
                <c:pt idx="0">
                  <c:v>كوربليس للتاجير التمويلى - مصر(كورب ليس)</c:v>
                </c:pt>
                <c:pt idx="1">
                  <c:v>المجموعة المالية هيرميس للحلول التمويلية</c:v>
                </c:pt>
                <c:pt idx="2">
                  <c:v>شركة جلوبال كورب للخدمات المالية</c:v>
                </c:pt>
                <c:pt idx="3">
                  <c:v>شركة الاهلى للتأجير التمويلى</c:v>
                </c:pt>
                <c:pt idx="4">
                  <c:v>التعمير للتاجير التمويلى</c:v>
                </c:pt>
                <c:pt idx="5">
                  <c:v>التوفيق للتاجير التمويلى</c:v>
                </c:pt>
                <c:pt idx="6">
                  <c:v>بي ام للتأجير التمويلي</c:v>
                </c:pt>
                <c:pt idx="7">
                  <c:v>كايرو للتأجير التمويلى</c:v>
                </c:pt>
                <c:pt idx="8">
                  <c:v>أخرى </c:v>
                </c:pt>
              </c:strCache>
            </c:strRef>
          </c:cat>
          <c:val>
            <c:numRef>
              <c:f>'التأجير التمويلي فبراير 2022'!$H$59:$H$67</c:f>
              <c:numCache>
                <c:formatCode>0.00%</c:formatCode>
                <c:ptCount val="9"/>
                <c:pt idx="0">
                  <c:v>0.23265693284987896</c:v>
                </c:pt>
                <c:pt idx="1">
                  <c:v>0.18053737048457502</c:v>
                </c:pt>
                <c:pt idx="2">
                  <c:v>0.12364491069414628</c:v>
                </c:pt>
                <c:pt idx="3">
                  <c:v>6.9282836783578661E-2</c:v>
                </c:pt>
                <c:pt idx="4">
                  <c:v>6.2063111523540951E-2</c:v>
                </c:pt>
                <c:pt idx="5">
                  <c:v>5.6831966753587232E-2</c:v>
                </c:pt>
                <c:pt idx="6">
                  <c:v>5.298087779905699E-2</c:v>
                </c:pt>
                <c:pt idx="7">
                  <c:v>4.9475755381078963E-2</c:v>
                </c:pt>
                <c:pt idx="8">
                  <c:v>0.17252623773055689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D97D-4F5C-94A9-B251C1AABA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549128376041105"/>
          <c:w val="1"/>
          <c:h val="0.277270168374458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بيان (تراكمى) بمؤشرات نشاط التأجير التمويلى عن الفترة يناير- فبراير 2022</a:t>
            </a:r>
          </a:p>
        </c:rich>
      </c:tx>
      <c:layout>
        <c:manualLayout>
          <c:xMode val="edge"/>
          <c:yMode val="edge"/>
          <c:x val="0.10624708565604743"/>
          <c:y val="8.202307884729024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2870215976747976"/>
          <c:y val="0.21364823010861031"/>
          <c:w val="0.74712229969523858"/>
          <c:h val="0.5654055809727622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'التأجير التمويلي فبراير 2022'!$B$12</c:f>
              <c:strCache>
                <c:ptCount val="1"/>
                <c:pt idx="0">
                  <c:v>إجمالي قيمة العقود (مليون جنيه)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665683382496819E-3"/>
                  <c:y val="2.027883126868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20E-4936-AAB1-E48EF1859F3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65683382497183E-3"/>
                  <c:y val="1.68990260572336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20E-4936-AAB1-E48EF1859F3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'التأجير التمويلي فبراير 2022'!$C$10:$D$10</c:f>
              <c:strCache>
                <c:ptCount val="2"/>
                <c:pt idx="0">
                  <c:v>يناير-فبراير 2022</c:v>
                </c:pt>
                <c:pt idx="1">
                  <c:v>يناير-فبراير 2021</c:v>
                </c:pt>
              </c:strCache>
            </c:strRef>
          </c:cat>
          <c:val>
            <c:numRef>
              <c:f>'التأجير التمويلي فبراير 2022'!$C$12:$D$12</c:f>
              <c:numCache>
                <c:formatCode>#,##0.0</c:formatCode>
                <c:ptCount val="2"/>
                <c:pt idx="0">
                  <c:v>11346.2</c:v>
                </c:pt>
                <c:pt idx="1">
                  <c:v>10913.8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64-4C45-9823-D52C1A642F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51"/>
        <c:axId val="216140224"/>
        <c:axId val="216137088"/>
      </c:barChart>
      <c:lineChart>
        <c:grouping val="standard"/>
        <c:varyColors val="0"/>
        <c:ser>
          <c:idx val="0"/>
          <c:order val="0"/>
          <c:tx>
            <c:strRef>
              <c:f>'التأجير التمويلي فبراير 2022'!$B$11</c:f>
              <c:strCache>
                <c:ptCount val="1"/>
                <c:pt idx="0">
                  <c:v>إجمالي عدد العقود</c:v>
                </c:pt>
              </c:strCache>
            </c:strRef>
          </c:tx>
          <c:spPr>
            <a:ln w="28575" cap="rnd">
              <a:solidFill>
                <a:srgbClr val="99663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8218651305834931E-2"/>
                  <c:y val="-4.9832913173477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58503216637423E-2"/>
                  <c:y val="2.2473623470063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A2F-4453-8380-29C3F25B2F0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rgbClr val="996633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'التأجير التمويلي فبراير 2022'!$C$10:$D$10</c:f>
              <c:strCache>
                <c:ptCount val="2"/>
                <c:pt idx="0">
                  <c:v>يناير-فبراير 2022</c:v>
                </c:pt>
                <c:pt idx="1">
                  <c:v>يناير-فبراير 2021</c:v>
                </c:pt>
              </c:strCache>
            </c:strRef>
          </c:cat>
          <c:val>
            <c:numRef>
              <c:f>'التأجير التمويلي فبراير 2022'!$C$11:$D$11</c:f>
              <c:numCache>
                <c:formatCode>#,##0</c:formatCode>
                <c:ptCount val="2"/>
                <c:pt idx="0">
                  <c:v>678</c:v>
                </c:pt>
                <c:pt idx="1">
                  <c:v>522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64-4C45-9823-D52C1A642F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6138264"/>
        <c:axId val="216140616"/>
      </c:lineChart>
      <c:catAx>
        <c:axId val="2161402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100" b="0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137088"/>
        <c:crosses val="autoZero"/>
        <c:auto val="1"/>
        <c:lblAlgn val="ctr"/>
        <c:lblOffset val="100"/>
        <c:noMultiLvlLbl val="0"/>
      </c:catAx>
      <c:valAx>
        <c:axId val="216137088"/>
        <c:scaling>
          <c:orientation val="minMax"/>
          <c:max val="15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ar-EG" sz="1100" b="0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0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1.4506824246187259E-4"/>
              <c:y val="0.384052195716532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ar-EG" sz="1100" b="0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100" b="0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140224"/>
        <c:crosses val="max"/>
        <c:crossBetween val="between"/>
        <c:majorUnit val="3000"/>
      </c:valAx>
      <c:valAx>
        <c:axId val="216140616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ar-EG" sz="1100" b="0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0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عدد العقود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ar-EG" sz="1100" b="0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100" b="0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138264"/>
        <c:crosses val="autoZero"/>
        <c:crossBetween val="between"/>
        <c:majorUnit val="200"/>
      </c:valAx>
      <c:catAx>
        <c:axId val="216138264"/>
        <c:scaling>
          <c:orientation val="maxMin"/>
        </c:scaling>
        <c:delete val="1"/>
        <c:axPos val="t"/>
        <c:numFmt formatCode="General" sourceLinked="1"/>
        <c:majorTickMark val="out"/>
        <c:minorTickMark val="none"/>
        <c:tickLblPos val="nextTo"/>
        <c:crossAx val="21614061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43476645065383"/>
          <c:y val="0.91909571315619787"/>
          <c:w val="0.72326419374569328"/>
          <c:h val="8.0158090072381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100" b="0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قيمة</a:t>
            </a:r>
            <a:r>
              <a:rPr lang="en-US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التعويضات المسددة التراكمية (وفقاً لنوع النشاط) عن </a:t>
            </a:r>
          </a:p>
          <a:p>
            <a:pPr algn="ctr" rtl="1"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الفترة يناير - فبراير 2022</a:t>
            </a:r>
          </a:p>
        </c:rich>
      </c:tx>
      <c:layout>
        <c:manualLayout>
          <c:xMode val="edge"/>
          <c:yMode val="edge"/>
          <c:x val="0.15936257674049972"/>
          <c:y val="1.5916915504376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735365143402261"/>
          <c:y val="0.25192615630091186"/>
          <c:w val="0.76106939013575681"/>
          <c:h val="0.5043891716714091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'التأمين فبراير 2022'!$B$37</c:f>
              <c:strCache>
                <c:ptCount val="1"/>
                <c:pt idx="0">
                  <c:v>قيمة التعويضات المسددة  لتأمينات الممتلكات والمسئوليات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2022'!$C$31:$D$32</c:f>
              <c:strCache>
                <c:ptCount val="2"/>
                <c:pt idx="0">
                  <c:v>يناير- فبراير 2022</c:v>
                </c:pt>
                <c:pt idx="1">
                  <c:v>يناير- فبراير 2021</c:v>
                </c:pt>
              </c:strCache>
            </c:strRef>
          </c:cat>
          <c:val>
            <c:numRef>
              <c:f>'التأمين فبراير 2022'!$C$37:$D$37</c:f>
              <c:numCache>
                <c:formatCode>#,##0.0</c:formatCode>
                <c:ptCount val="2"/>
                <c:pt idx="0">
                  <c:v>1466.4</c:v>
                </c:pt>
                <c:pt idx="1">
                  <c:v>1465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95-43D6-9FE1-1D03A8E9A16F}"/>
            </c:ext>
          </c:extLst>
        </c:ser>
        <c:ser>
          <c:idx val="3"/>
          <c:order val="1"/>
          <c:tx>
            <c:strRef>
              <c:f>'التأمين فبراير 2022'!$B$38</c:f>
              <c:strCache>
                <c:ptCount val="1"/>
                <c:pt idx="0">
                  <c:v>قيمة التعويضات المسددة للأشخاص وتكوين الأموال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2022'!$C$31:$D$32</c:f>
              <c:strCache>
                <c:ptCount val="2"/>
                <c:pt idx="0">
                  <c:v>يناير- فبراير 2022</c:v>
                </c:pt>
                <c:pt idx="1">
                  <c:v>يناير- فبراير 2021</c:v>
                </c:pt>
              </c:strCache>
            </c:strRef>
          </c:cat>
          <c:val>
            <c:numRef>
              <c:f>'التأمين فبراير 2022'!$C$38:$D$38</c:f>
              <c:numCache>
                <c:formatCode>#,##0.0</c:formatCode>
                <c:ptCount val="2"/>
                <c:pt idx="0">
                  <c:v>3031.1</c:v>
                </c:pt>
                <c:pt idx="1">
                  <c:v>1744.4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95-43D6-9FE1-1D03A8E9A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overlap val="100"/>
        <c:axId val="774555176"/>
        <c:axId val="774557528"/>
      </c:barChart>
      <c:catAx>
        <c:axId val="7745551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4557528"/>
        <c:crosses val="autoZero"/>
        <c:auto val="1"/>
        <c:lblAlgn val="ctr"/>
        <c:lblOffset val="100"/>
        <c:noMultiLvlLbl val="0"/>
      </c:catAx>
      <c:valAx>
        <c:axId val="774557528"/>
        <c:scaling>
          <c:orientation val="minMax"/>
          <c:max val="6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1.2775783979383531E-2"/>
              <c:y val="0.406938348126584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774555176"/>
        <c:crosses val="max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45347248775549"/>
          <c:w val="1"/>
          <c:h val="0.127366912958147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قيمة عقود</a:t>
            </a:r>
            <a:r>
              <a:rPr lang="ar-EG" sz="1600" b="1" baseline="0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 التأجير التمويلي مقسمة وفقاً لطبيعة النشاط عن الفترة يناير- فبراير 2022</a:t>
            </a:r>
            <a:endParaRPr lang="ar-EG" sz="1600" b="1">
              <a:solidFill>
                <a:srgbClr val="203864"/>
              </a:solidFill>
              <a:latin typeface="Simplified Arabic" panose="02020603050405020304" pitchFamily="18" charset="-78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9.6817733957591079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544531787412368"/>
          <c:y val="0.20054492785927741"/>
          <c:w val="0.74071530420999465"/>
          <c:h val="0.60833546623102963"/>
        </c:manualLayout>
      </c:layout>
      <c:pie3DChart>
        <c:varyColors val="1"/>
        <c:ser>
          <c:idx val="0"/>
          <c:order val="0"/>
          <c:tx>
            <c:strRef>
              <c:f>'التأجير التمويلي فبراير 2022'!$G$40</c:f>
              <c:strCache>
                <c:ptCount val="1"/>
                <c:pt idx="0">
                  <c:v>2022 يناير- فبراير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1.2974726593501251E-2"/>
                  <c:y val="-0.368287692063576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7001679239391024E-3"/>
                  <c:y val="-8.0775555270107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007470384749032E-2"/>
                  <c:y val="1.89277308257553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3270518361207753E-3"/>
                  <c:y val="-3.625217706684425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359650229139897E-2"/>
                  <c:y val="-1.65140673464530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854408814567427E-2"/>
                      <c:h val="7.3402368892391129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1.8951061930282682E-2"/>
                  <c:y val="-4.572501520641049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979812777750483E-2"/>
                  <c:y val="-4.20539893687356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9684304095989261E-2"/>
                  <c:y val="-3.90384448281203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9131471391521629E-2"/>
                  <c:y val="7.1529160417240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351398294226934E-2"/>
                      <c:h val="7.3402368892391129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'التأجير التمويلي فبراير 2022'!$F$41:$F$49</c:f>
              <c:strCache>
                <c:ptCount val="9"/>
                <c:pt idx="0">
                  <c:v>عقارات وأراضي</c:v>
                </c:pt>
                <c:pt idx="1">
                  <c:v>سيارات نقل</c:v>
                </c:pt>
                <c:pt idx="2">
                  <c:v>آلات ومعدات</c:v>
                </c:pt>
                <c:pt idx="3">
                  <c:v>بواخر </c:v>
                </c:pt>
                <c:pt idx="4">
                  <c:v>معدات ثقيلة</c:v>
                </c:pt>
                <c:pt idx="5">
                  <c:v>خطوط إنتاج</c:v>
                </c:pt>
                <c:pt idx="6">
                  <c:v>سيارات ملاكي</c:v>
                </c:pt>
                <c:pt idx="7">
                  <c:v>أجهزة مكتبية</c:v>
                </c:pt>
                <c:pt idx="8">
                  <c:v>أخرى</c:v>
                </c:pt>
              </c:strCache>
            </c:strRef>
          </c:cat>
          <c:val>
            <c:numRef>
              <c:f>'التأجير التمويلي فبراير 2022'!$G$41:$G$49</c:f>
              <c:numCache>
                <c:formatCode>0.00%</c:formatCode>
                <c:ptCount val="9"/>
                <c:pt idx="0">
                  <c:v>0.70132731663464398</c:v>
                </c:pt>
                <c:pt idx="1">
                  <c:v>5.853060936701273E-2</c:v>
                </c:pt>
                <c:pt idx="2">
                  <c:v>5.7922476247554242E-2</c:v>
                </c:pt>
                <c:pt idx="3">
                  <c:v>5.1180130792688294E-2</c:v>
                </c:pt>
                <c:pt idx="4">
                  <c:v>3.3623592039625595E-2</c:v>
                </c:pt>
                <c:pt idx="5">
                  <c:v>3.2513088082353557E-2</c:v>
                </c:pt>
                <c:pt idx="6">
                  <c:v>2.8837848795191336E-2</c:v>
                </c:pt>
                <c:pt idx="7">
                  <c:v>2.1460929650455655E-2</c:v>
                </c:pt>
                <c:pt idx="8">
                  <c:v>1.460400839047434E-2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923701545199793E-2"/>
          <c:y val="0.84860751017021363"/>
          <c:w val="0.95541882947666812"/>
          <c:h val="0.14541174265551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إجمالى حجم الأوراق المخصمة عن</a:t>
            </a:r>
            <a:r>
              <a:rPr lang="en-US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 </a:t>
            </a: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شهر فبراير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8.4890379794027498E-2"/>
          <c:y val="0.211365102172719"/>
          <c:w val="0.89294482673028397"/>
          <c:h val="0.544666876980881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'التخصيم فبراير  2022'!$A$21</c:f>
              <c:strCache>
                <c:ptCount val="1"/>
                <c:pt idx="0">
                  <c:v>بدون حق الرجوع (بالمليون جنيه)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'التخصيم فبراير  2022'!$B$18:$C$18</c:f>
              <c:strCache>
                <c:ptCount val="2"/>
                <c:pt idx="0">
                  <c:v>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'التخصيم فبراير  2022'!$B$21:$C$21</c:f>
              <c:numCache>
                <c:formatCode>#,##0.0</c:formatCode>
                <c:ptCount val="2"/>
                <c:pt idx="0">
                  <c:v>773</c:v>
                </c:pt>
                <c:pt idx="1">
                  <c:v>458.85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AC-46EB-A308-718ADD85FDDE}"/>
            </c:ext>
          </c:extLst>
        </c:ser>
        <c:ser>
          <c:idx val="1"/>
          <c:order val="1"/>
          <c:tx>
            <c:strRef>
              <c:f>'التخصيم فبراير  2022'!$A$20</c:f>
              <c:strCache>
                <c:ptCount val="1"/>
                <c:pt idx="0">
                  <c:v>مع حق الرجوع (بالمليون جنيه)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784804769309237E-3"/>
                  <c:y val="9.65939110849245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'التخصيم فبراير  2022'!$B$18:$C$18</c:f>
              <c:strCache>
                <c:ptCount val="2"/>
                <c:pt idx="0">
                  <c:v>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'التخصيم فبراير  2022'!$B$20:$C$20</c:f>
              <c:numCache>
                <c:formatCode>#,##0.0</c:formatCode>
                <c:ptCount val="2"/>
                <c:pt idx="0">
                  <c:v>897</c:v>
                </c:pt>
                <c:pt idx="1">
                  <c:v>711.47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AC-46EB-A308-718ADD85FD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6135128"/>
        <c:axId val="216137480"/>
      </c:barChart>
      <c:catAx>
        <c:axId val="216135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137480"/>
        <c:crosses val="autoZero"/>
        <c:auto val="0"/>
        <c:lblAlgn val="ctr"/>
        <c:lblOffset val="100"/>
        <c:noMultiLvlLbl val="1"/>
      </c:catAx>
      <c:valAx>
        <c:axId val="216137480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</a:t>
                </a:r>
                <a:r>
                  <a:rPr lang="ar-EG" b="1"/>
                  <a:t> </a:t>
                </a: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جنيه</a:t>
                </a:r>
                <a:endParaRPr lang="en-US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endParaRPr>
              </a:p>
            </c:rich>
          </c:tx>
          <c:layout>
            <c:manualLayout>
              <c:xMode val="edge"/>
              <c:yMode val="edge"/>
              <c:x val="2.5207146829938729E-2"/>
              <c:y val="0.448647467193571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135128"/>
        <c:crossesAt val="43466"/>
        <c:crossBetween val="between"/>
        <c:majorUnit val="6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347896979680507E-2"/>
          <c:y val="0.9014864748933703"/>
          <c:w val="0.79698204099268677"/>
          <c:h val="9.5163564518309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الحصص السوقية لشركات التخصيم عن شهر فبراير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935073775220871"/>
          <c:y val="0.16447989312236264"/>
          <c:w val="0.79428457553404841"/>
          <c:h val="0.47219956488325543"/>
        </c:manualLayout>
      </c:layout>
      <c:pie3DChart>
        <c:varyColors val="1"/>
        <c:ser>
          <c:idx val="0"/>
          <c:order val="0"/>
          <c:tx>
            <c:strRef>
              <c:f>'التخصيم فبراير  2022'!$G$65</c:f>
              <c:strCache>
                <c:ptCount val="1"/>
                <c:pt idx="0">
                  <c:v>الحصة السوقية %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078-4085-9A35-42FBF658071C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078-4085-9A35-42FBF658071C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078-4085-9A35-42FBF658071C}"/>
              </c:ext>
            </c:extLst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078-4085-9A35-42FBF658071C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078-4085-9A35-42FBF658071C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078-4085-9A35-42FBF658071C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2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5.644722118347284E-2"/>
                  <c:y val="9.62710421877459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3.07683015000907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5102264271207997E-2"/>
                  <c:y val="-1.816288758880472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078-4085-9A35-42FBF658071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3427221191812325E-2"/>
                  <c:y val="6.370135524968616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611682304781853E-3"/>
                  <c:y val="-1.54899895203777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0089314278483102E-2"/>
                  <c:y val="3.889360194654455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2349101311952318E-2"/>
                  <c:y val="2.79256983261668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549088017540092E-2"/>
                  <c:y val="1.900781941049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1200" b="1" i="0" u="none" strike="noStrike" kern="1200" baseline="0">
                      <a:solidFill>
                        <a:srgbClr val="203864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13968084405635"/>
                      <c:h val="3.0428369087881352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3.6747674899723165E-2"/>
                  <c:y val="9.618700281472155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62438892916382E-2"/>
                  <c:y val="7.69902218346506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5524051758206646E-2"/>
                  <c:y val="-2.412348973704075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666650123009104E-2"/>
                  <c:y val="-4.07232975159710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1200" b="1" i="0" u="none" strike="noStrike" kern="1200" baseline="0">
                      <a:solidFill>
                        <a:srgbClr val="203864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134024589670958E-2"/>
                      <c:h val="2.4883335996695684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5.2373967192076404E-2"/>
                  <c:y val="-2.50571106950751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.10205878547368631"/>
                  <c:y val="-2.25294879901115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'التخصيم فبراير  2022'!$F$66:$F$79</c:f>
              <c:strCache>
                <c:ptCount val="14"/>
                <c:pt idx="0">
                  <c:v>درايف للتخصيم</c:v>
                </c:pt>
                <c:pt idx="1">
                  <c:v>المصريه للتخصيم </c:v>
                </c:pt>
                <c:pt idx="2">
                  <c:v>كيو ان بي الأهلي للتخصيم</c:v>
                </c:pt>
                <c:pt idx="3">
                  <c:v>المجموعة المالية هيرميس </c:v>
                </c:pt>
                <c:pt idx="4">
                  <c:v>أي بي أي للتخصيم</c:v>
                </c:pt>
                <c:pt idx="5">
                  <c:v>كونتكت للتخصيم</c:v>
                </c:pt>
                <c:pt idx="6">
                  <c:v>جلوبال كورب للتمويل</c:v>
                </c:pt>
                <c:pt idx="7">
                  <c:v>التعمير للتاجير التمويلي والتخصيم</c:v>
                </c:pt>
                <c:pt idx="8">
                  <c:v>جلوبال كورب للخدمات المالية</c:v>
                </c:pt>
                <c:pt idx="9">
                  <c:v>ام ال اف </c:v>
                </c:pt>
                <c:pt idx="10">
                  <c:v>التوفيق للتاجير التمويلي </c:v>
                </c:pt>
                <c:pt idx="11">
                  <c:v>تمويل فاينانس</c:v>
                </c:pt>
                <c:pt idx="12">
                  <c:v>يونايتد للتمويل</c:v>
                </c:pt>
                <c:pt idx="13">
                  <c:v>أخرى</c:v>
                </c:pt>
              </c:strCache>
            </c:strRef>
          </c:cat>
          <c:val>
            <c:numRef>
              <c:f>'التخصيم فبراير  2022'!$G$66:$G$79</c:f>
              <c:numCache>
                <c:formatCode>0.00%</c:formatCode>
                <c:ptCount val="14"/>
                <c:pt idx="0">
                  <c:v>0.16017762265462615</c:v>
                </c:pt>
                <c:pt idx="1">
                  <c:v>0.15133294973009964</c:v>
                </c:pt>
                <c:pt idx="2">
                  <c:v>0.14084141699729968</c:v>
                </c:pt>
                <c:pt idx="3">
                  <c:v>0.11625733710155557</c:v>
                </c:pt>
                <c:pt idx="4">
                  <c:v>9.0248352156102052E-2</c:v>
                </c:pt>
                <c:pt idx="5">
                  <c:v>7.3324636135296911E-2</c:v>
                </c:pt>
                <c:pt idx="6">
                  <c:v>6.4866134171699383E-2</c:v>
                </c:pt>
                <c:pt idx="7">
                  <c:v>5.9251344667261008E-2</c:v>
                </c:pt>
                <c:pt idx="8">
                  <c:v>5.4324638683039092E-2</c:v>
                </c:pt>
                <c:pt idx="9">
                  <c:v>2.5587010833614914E-2</c:v>
                </c:pt>
                <c:pt idx="10">
                  <c:v>2.3895712555823973E-2</c:v>
                </c:pt>
                <c:pt idx="11">
                  <c:v>1.072405610227594E-2</c:v>
                </c:pt>
                <c:pt idx="12">
                  <c:v>9.7748412713033334E-3</c:v>
                </c:pt>
                <c:pt idx="13">
                  <c:v>1.93939469400023E-2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5078-4085-9A35-42FBF65807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20705121541829"/>
          <c:w val="1"/>
          <c:h val="0.29686485196817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الحصص السوقية لشركات التخصيم عن الفترة يناير- فبراير 2022</a:t>
            </a:r>
          </a:p>
        </c:rich>
      </c:tx>
      <c:layout>
        <c:manualLayout>
          <c:xMode val="edge"/>
          <c:yMode val="edge"/>
          <c:x val="0.17724550148539683"/>
          <c:y val="3.638895772458446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29085969282323"/>
          <c:y val="0.20012587356754882"/>
          <c:w val="0.76171865363295843"/>
          <c:h val="0.45237612070209077"/>
        </c:manualLayout>
      </c:layout>
      <c:pie3DChart>
        <c:varyColors val="1"/>
        <c:ser>
          <c:idx val="0"/>
          <c:order val="0"/>
          <c:tx>
            <c:strRef>
              <c:f>'التخصيم فبراير  2022'!$G$87</c:f>
              <c:strCache>
                <c:ptCount val="1"/>
                <c:pt idx="0">
                  <c:v>الحصة السوقية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EB0-471A-AC1D-B4D0DD7FDDB2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EB0-471A-AC1D-B4D0DD7FDDB2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4A4-4379-BC4C-87FA785B5C3F}"/>
              </c:ext>
            </c:extLst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EB0-471A-AC1D-B4D0DD7FDDB2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EB0-471A-AC1D-B4D0DD7FDDB2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EB0-471A-AC1D-B4D0DD7FDDB2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EB0-471A-AC1D-B4D0DD7FDDB2}"/>
              </c:ext>
            </c:extLst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EB0-471A-AC1D-B4D0DD7FDDB2}"/>
              </c:ext>
            </c:extLst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9.9077899747766568E-2"/>
                  <c:y val="1.48157469025823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EB0-471A-AC1D-B4D0DD7FDD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4754380371074943E-2"/>
                  <c:y val="1.272489452318989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26321073357048E-2"/>
                  <c:y val="4.6625874813924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6547501951474656E-18"/>
                  <c:y val="-2.24946218460158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8557589713136831E-3"/>
                  <c:y val="1.470355809671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ar-EG" sz="1300" b="1" i="0" u="none" strike="noStrike" kern="1200" baseline="0">
                      <a:solidFill>
                        <a:srgbClr val="203864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16604666534954"/>
                      <c:h val="3.7989587132792255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5333686131145305E-2"/>
                  <c:y val="2.88593890191713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987231263331136E-2"/>
                  <c:y val="2.37259292301637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171033900837435E-2"/>
                  <c:y val="1.39579665985658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8334955330192418E-2"/>
                  <c:y val="-3.385113680617723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7.3844769056609014E-2"/>
                  <c:y val="-1.6339599561334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0213358654415285E-2"/>
                  <c:y val="-2.383169890544118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7194527953852019E-2"/>
                  <c:y val="-4.299053228286538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6239354633477695E-2"/>
                  <c:y val="-3.21700766697026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EB0-471A-AC1D-B4D0DD7FDDB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3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'التخصيم فبراير  2022'!$F$88:$F$101</c:f>
              <c:strCache>
                <c:ptCount val="14"/>
                <c:pt idx="0">
                  <c:v>المصريه للتخصيم </c:v>
                </c:pt>
                <c:pt idx="1">
                  <c:v>كيو ان بي الأهلي للتخصيم</c:v>
                </c:pt>
                <c:pt idx="2">
                  <c:v>المجموعة المالية هيرميس </c:v>
                </c:pt>
                <c:pt idx="3">
                  <c:v>درايف للتخصيم</c:v>
                </c:pt>
                <c:pt idx="4">
                  <c:v>جلوبال كورب للتمويل</c:v>
                </c:pt>
                <c:pt idx="5">
                  <c:v>التعمير للتاجير التمويلي والتخصيم</c:v>
                </c:pt>
                <c:pt idx="6">
                  <c:v>كونتكت للتخصيم</c:v>
                </c:pt>
                <c:pt idx="7">
                  <c:v>أي بي أي للتخصيم</c:v>
                </c:pt>
                <c:pt idx="8">
                  <c:v>التوفيق للتاجير التمويلي </c:v>
                </c:pt>
                <c:pt idx="9">
                  <c:v>ام ال اف </c:v>
                </c:pt>
                <c:pt idx="10">
                  <c:v>جلوبال كورب للخدمات المالية</c:v>
                </c:pt>
                <c:pt idx="11">
                  <c:v>يونايتد للتمويل</c:v>
                </c:pt>
                <c:pt idx="12">
                  <c:v>بي ام للتاجير التمويلي</c:v>
                </c:pt>
                <c:pt idx="13">
                  <c:v>أخرى</c:v>
                </c:pt>
              </c:strCache>
            </c:strRef>
          </c:cat>
          <c:val>
            <c:numRef>
              <c:f>'التخصيم فبراير  2022'!$G$88:$G$101</c:f>
              <c:numCache>
                <c:formatCode>0.00%</c:formatCode>
                <c:ptCount val="14"/>
                <c:pt idx="0">
                  <c:v>0.18834085443716095</c:v>
                </c:pt>
                <c:pt idx="1">
                  <c:v>0.12054413741527821</c:v>
                </c:pt>
                <c:pt idx="2">
                  <c:v>0.11414215281208577</c:v>
                </c:pt>
                <c:pt idx="3">
                  <c:v>0.11044772842964504</c:v>
                </c:pt>
                <c:pt idx="4">
                  <c:v>6.8509663943008503E-2</c:v>
                </c:pt>
                <c:pt idx="5">
                  <c:v>6.6614164773426507E-2</c:v>
                </c:pt>
                <c:pt idx="6">
                  <c:v>5.9612291787895351E-2</c:v>
                </c:pt>
                <c:pt idx="7">
                  <c:v>5.4756757298513675E-2</c:v>
                </c:pt>
                <c:pt idx="8">
                  <c:v>4.4114216473242089E-2</c:v>
                </c:pt>
                <c:pt idx="9">
                  <c:v>4.2026675779584723E-2</c:v>
                </c:pt>
                <c:pt idx="10">
                  <c:v>4.1999402678105216E-2</c:v>
                </c:pt>
                <c:pt idx="11">
                  <c:v>2.9692857845502133E-2</c:v>
                </c:pt>
                <c:pt idx="12">
                  <c:v>2.8386358795524733E-2</c:v>
                </c:pt>
                <c:pt idx="13">
                  <c:v>3.0812737531026993E-2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B0-471A-AC1D-B4D0DD7FDD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314024649815313"/>
          <c:w val="0.99605911505093725"/>
          <c:h val="0.266846943533817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2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بيان بمؤشرات نشاط التخصيم فى نهاية فبراير 2022</a:t>
            </a:r>
          </a:p>
        </c:rich>
      </c:tx>
      <c:layout>
        <c:manualLayout>
          <c:xMode val="edge"/>
          <c:yMode val="edge"/>
          <c:x val="0.22885721258842542"/>
          <c:y val="2.1994217425827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4708186817040692"/>
          <c:y val="0.18859763327072279"/>
          <c:w val="0.72470453858629447"/>
          <c:h val="0.60741138669302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'التخصيم فبراير  2022'!$A$4</c:f>
              <c:strCache>
                <c:ptCount val="1"/>
                <c:pt idx="0">
                  <c:v>حجم الأرصدة المدينة (بالمليون جنيه)*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4032916197175856E-4"/>
                  <c:y val="0.282017244967379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100" b="1" i="0" u="none" strike="noStrike" kern="1200" baseline="0">
                      <a:solidFill>
                        <a:schemeClr val="bg1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149503584228949E-3"/>
                  <c:y val="0.223607877162584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100" b="1" i="0" u="none" strike="noStrike" kern="1200" baseline="0">
                      <a:solidFill>
                        <a:schemeClr val="bg1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'التخصيم فبراير  2022'!$B$3:$C$3</c:f>
              <c:strCache>
                <c:ptCount val="2"/>
                <c:pt idx="0">
                  <c:v>في نهاية فبراير 2022</c:v>
                </c:pt>
                <c:pt idx="1">
                  <c:v>في نهاية فبراير 2021</c:v>
                </c:pt>
              </c:strCache>
            </c:strRef>
          </c:cat>
          <c:val>
            <c:numRef>
              <c:f>'التخصيم فبراير  2022'!$B$4:$C$4</c:f>
              <c:numCache>
                <c:formatCode>#,##0.0</c:formatCode>
                <c:ptCount val="2"/>
                <c:pt idx="0">
                  <c:v>10329</c:v>
                </c:pt>
                <c:pt idx="1">
                  <c:v>6935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17-450C-8E79-C47CEEB4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133560"/>
        <c:axId val="216139832"/>
      </c:barChart>
      <c:lineChart>
        <c:grouping val="standard"/>
        <c:varyColors val="0"/>
        <c:ser>
          <c:idx val="1"/>
          <c:order val="1"/>
          <c:tx>
            <c:strRef>
              <c:f>'التخصيم فبراير  2022'!$A$5</c:f>
              <c:strCache>
                <c:ptCount val="1"/>
                <c:pt idx="0">
                  <c:v> الشركات المحيلة (العملاء)**</c:v>
                </c:pt>
              </c:strCache>
            </c:strRef>
          </c:tx>
          <c:spPr>
            <a:ln w="28575" cap="rnd">
              <a:solidFill>
                <a:srgbClr val="99663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141635395423348E-2"/>
                  <c:y val="-5.8631041807197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100" b="1" i="0" u="none" strike="noStrike" kern="1200" baseline="0">
                      <a:solidFill>
                        <a:srgbClr val="996633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786659894180188E-2"/>
                      <c:h val="7.8094812703611932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9214163816358379E-2"/>
                  <c:y val="3.7798881065836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rgbClr val="996633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'التخصيم فبراير  2022'!$B$3:$C$3</c:f>
              <c:strCache>
                <c:ptCount val="2"/>
                <c:pt idx="0">
                  <c:v>في نهاية فبراير 2022</c:v>
                </c:pt>
                <c:pt idx="1">
                  <c:v>في نهاية فبراير 2021</c:v>
                </c:pt>
              </c:strCache>
            </c:strRef>
          </c:cat>
          <c:val>
            <c:numRef>
              <c:f>'التخصيم فبراير  2022'!$B$5:$C$5</c:f>
              <c:numCache>
                <c:formatCode>#,##0</c:formatCode>
                <c:ptCount val="2"/>
                <c:pt idx="0">
                  <c:v>426</c:v>
                </c:pt>
                <c:pt idx="1">
                  <c:v>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017-450C-8E79-C47CEEB4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34344"/>
        <c:axId val="216133952"/>
      </c:lineChart>
      <c:catAx>
        <c:axId val="2161335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139832"/>
        <c:crosses val="autoZero"/>
        <c:auto val="0"/>
        <c:lblAlgn val="ctr"/>
        <c:lblOffset val="100"/>
        <c:noMultiLvlLbl val="0"/>
      </c:catAx>
      <c:valAx>
        <c:axId val="216139832"/>
        <c:scaling>
          <c:orientation val="minMax"/>
          <c:max val="12000"/>
          <c:min val="3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b="1"/>
                  <a:t>مليون جنيه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3644413686958472E-2"/>
              <c:y val="0.413916984986108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133560"/>
        <c:crosses val="max"/>
        <c:crossBetween val="between"/>
        <c:majorUnit val="1000"/>
      </c:valAx>
      <c:valAx>
        <c:axId val="216133952"/>
        <c:scaling>
          <c:orientation val="minMax"/>
          <c:max val="450"/>
          <c:min val="3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b="1"/>
                  <a:t>عدد الشركات المحيلة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9448667459546769"/>
              <c:y val="0.363093483531234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216134344"/>
        <c:crosses val="autoZero"/>
        <c:crossBetween val="between"/>
        <c:majorUnit val="30"/>
      </c:valAx>
      <c:catAx>
        <c:axId val="216134344"/>
        <c:scaling>
          <c:orientation val="maxMin"/>
        </c:scaling>
        <c:delete val="1"/>
        <c:axPos val="t"/>
        <c:numFmt formatCode="General" sourceLinked="1"/>
        <c:majorTickMark val="out"/>
        <c:minorTickMark val="none"/>
        <c:tickLblPos val="nextTo"/>
        <c:crossAx val="216133952"/>
        <c:crosses val="max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598448903564478"/>
          <c:y val="0.90873646015641074"/>
          <c:w val="0.6080310219287105"/>
          <c:h val="9.1263539843589273E-2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 algn="ctr">
        <a:defRPr lang="en-US" sz="1100" b="0" i="0" u="none" strike="noStrike" kern="1200" baseline="0">
          <a:solidFill>
            <a:srgbClr val="203864"/>
          </a:solidFill>
          <a:latin typeface="Simplified Arabic" panose="02020603050405020304" pitchFamily="18" charset="-78"/>
          <a:ea typeface="+mn-ea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إجمالى حجم الأوراق المخصمة الفترة يناير -فبراير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9.0788992599984894E-2"/>
          <c:y val="0.2068968864367102"/>
          <c:w val="0.87220949980717721"/>
          <c:h val="0.56005835288532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'التخصيم فبراير  2022'!$A$38</c:f>
              <c:strCache>
                <c:ptCount val="1"/>
                <c:pt idx="0">
                  <c:v>بدون حق الرجوع (بالمليون جنيه)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'التخصيم فبراير  2022'!$B$35:$C$35</c:f>
              <c:strCache>
                <c:ptCount val="2"/>
                <c:pt idx="0">
                  <c:v>يناير - فبراير 2022</c:v>
                </c:pt>
                <c:pt idx="1">
                  <c:v>يناير -فبراير 2021</c:v>
                </c:pt>
              </c:strCache>
            </c:strRef>
          </c:cat>
          <c:val>
            <c:numRef>
              <c:f>'التخصيم فبراير  2022'!$B$38:$C$38</c:f>
              <c:numCache>
                <c:formatCode>#,##0.0</c:formatCode>
                <c:ptCount val="2"/>
                <c:pt idx="0">
                  <c:v>1412</c:v>
                </c:pt>
                <c:pt idx="1">
                  <c:v>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AC-46EB-A308-718ADD85FDDE}"/>
            </c:ext>
          </c:extLst>
        </c:ser>
        <c:ser>
          <c:idx val="1"/>
          <c:order val="1"/>
          <c:tx>
            <c:strRef>
              <c:f>'التخصيم فبراير  2022'!$A$37</c:f>
              <c:strCache>
                <c:ptCount val="1"/>
                <c:pt idx="0">
                  <c:v>مع حق الرجوع (بالمليون جنيه)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'التخصيم فبراير  2022'!$B$35:$C$35</c:f>
              <c:strCache>
                <c:ptCount val="2"/>
                <c:pt idx="0">
                  <c:v>يناير - فبراير 2022</c:v>
                </c:pt>
                <c:pt idx="1">
                  <c:v>يناير -فبراير 2021</c:v>
                </c:pt>
              </c:strCache>
            </c:strRef>
          </c:cat>
          <c:val>
            <c:numRef>
              <c:f>'التخصيم فبراير  2022'!$B$37:$C$37</c:f>
              <c:numCache>
                <c:formatCode>#,##0.0</c:formatCode>
                <c:ptCount val="2"/>
                <c:pt idx="0">
                  <c:v>1945</c:v>
                </c:pt>
                <c:pt idx="1">
                  <c:v>1213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AC-46EB-A308-718ADD85FD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09820248"/>
        <c:axId val="509818288"/>
      </c:barChart>
      <c:catAx>
        <c:axId val="5098202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09818288"/>
        <c:crosses val="autoZero"/>
        <c:auto val="0"/>
        <c:lblAlgn val="ctr"/>
        <c:lblOffset val="100"/>
        <c:noMultiLvlLbl val="1"/>
      </c:catAx>
      <c:valAx>
        <c:axId val="509818288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</a:t>
                </a:r>
                <a:r>
                  <a:rPr lang="ar-EG" b="1"/>
                  <a:t> </a:t>
                </a: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جنيه</a:t>
                </a:r>
                <a:endParaRPr lang="en-US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endParaRPr>
              </a:p>
            </c:rich>
          </c:tx>
          <c:layout>
            <c:manualLayout>
              <c:xMode val="edge"/>
              <c:yMode val="edge"/>
              <c:x val="2.5207146829938729E-2"/>
              <c:y val="0.448647467193571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ar-EG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09820248"/>
        <c:crossesAt val="43466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354453992522559E-2"/>
          <c:y val="0.900677726016338"/>
          <c:w val="0.79698204099268677"/>
          <c:h val="9.5163564518309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en-US" sz="1320" b="0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en-US" sz="1600">
                <a:solidFill>
                  <a:srgbClr val="203864"/>
                </a:solidFill>
              </a:rPr>
              <a:t> </a:t>
            </a:r>
            <a:r>
              <a:rPr lang="ar-EG" sz="1600">
                <a:solidFill>
                  <a:srgbClr val="203864"/>
                </a:solidFill>
              </a:rPr>
              <a:t> التمويل متناهى الصغروفقا لنوع النشاط  خلال  مايو 2019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en-US" sz="1320" b="0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'[4]تمويل متناهي الصغر فبراير 2020'!$D$31:$D$32</c:f>
              <c:strCache>
                <c:ptCount val="1"/>
                <c:pt idx="0">
                  <c:v>0 النسبة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'[4]تمويل متناهي الصغر فبراير 2020'!$B$33:$B$36</c:f>
              <c:strCache>
                <c:ptCount val="4"/>
                <c:pt idx="0">
                  <c:v>تجاري</c:v>
                </c:pt>
                <c:pt idx="1">
                  <c:v>خدمي</c:v>
                </c:pt>
                <c:pt idx="2">
                  <c:v>زراعي</c:v>
                </c:pt>
                <c:pt idx="3">
                  <c:v>إنتاجي</c:v>
                </c:pt>
              </c:strCache>
            </c:strRef>
          </c:cat>
          <c:val>
            <c:numRef>
              <c:f>'[4]تمويل متناهي الصغر فبراير 2020'!$D$33:$D$36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7ED-4495-B514-0BD9EFDB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0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100" b="0" i="0" u="none" strike="noStrike" kern="1200" baseline="0">
          <a:solidFill>
            <a:srgbClr val="203864"/>
          </a:solidFill>
          <a:latin typeface="Simplified Arabic" panose="02020603050405020304" pitchFamily="18" charset="-78"/>
          <a:ea typeface="+mn-ea"/>
          <a:cs typeface="Simplified Arabic" panose="02020603050405020304" pitchFamily="18" charset="-78"/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 أرصدة التمويل وفقا لنوع النشاط فى </a:t>
            </a:r>
          </a:p>
          <a:p>
            <a:pPr algn="ctr" rtl="1">
              <a:defRPr lang="ar-EG" sz="1600" b="1" normalizeH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نهاية فبراير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000032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07052141324607"/>
          <c:y val="0.26945814046237393"/>
          <c:w val="0.81977409317247751"/>
          <c:h val="0.56077351757449911"/>
        </c:manualLayout>
      </c:layout>
      <c:pie3DChart>
        <c:varyColors val="1"/>
        <c:ser>
          <c:idx val="0"/>
          <c:order val="0"/>
          <c:tx>
            <c:strRef>
              <c:f>'تمويل متناهي الصغر فبراير 2022'!$J$47:$J$50</c:f>
              <c:strCache>
                <c:ptCount val="4"/>
                <c:pt idx="0">
                  <c:v>60.54%</c:v>
                </c:pt>
                <c:pt idx="1">
                  <c:v>19.22%</c:v>
                </c:pt>
                <c:pt idx="2">
                  <c:v>13.59%</c:v>
                </c:pt>
                <c:pt idx="3">
                  <c:v>6.65%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06D-469B-B7DE-1ABF9856A6D5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06D-469B-B7DE-1ABF9856A6D5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06D-469B-B7DE-1ABF9856A6D5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06D-469B-B7DE-1ABF9856A6D5}"/>
              </c:ext>
            </c:extLst>
          </c:dPt>
          <c:dLbls>
            <c:dLbl>
              <c:idx val="0"/>
              <c:layout>
                <c:manualLayout>
                  <c:x val="-2.5495104193682259E-2"/>
                  <c:y val="-0.2933745180481567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ar-EG" sz="1400" b="1" i="0" u="none" strike="noStrike" kern="1200" baseline="0">
                    <a:solidFill>
                      <a:srgbClr val="000032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'تمويل متناهي الصغر فبراير 2022'!$I$47:$I$50</c:f>
              <c:strCache>
                <c:ptCount val="4"/>
                <c:pt idx="0">
                  <c:v>تجاري</c:v>
                </c:pt>
                <c:pt idx="1">
                  <c:v>زراعي</c:v>
                </c:pt>
                <c:pt idx="2">
                  <c:v>خدمي</c:v>
                </c:pt>
                <c:pt idx="3">
                  <c:v>إنتاجي</c:v>
                </c:pt>
              </c:strCache>
            </c:strRef>
          </c:cat>
          <c:val>
            <c:numRef>
              <c:f>'تمويل متناهي الصغر فبراير 2022'!$J$47:$J$50</c:f>
              <c:numCache>
                <c:formatCode>0.00%</c:formatCode>
                <c:ptCount val="4"/>
                <c:pt idx="0">
                  <c:v>0.60544418250809462</c:v>
                </c:pt>
                <c:pt idx="1">
                  <c:v>0.19216491562467919</c:v>
                </c:pt>
                <c:pt idx="2">
                  <c:v>0.13585840558513482</c:v>
                </c:pt>
                <c:pt idx="3">
                  <c:v>6.6532496282091333E-2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6D-469B-B7DE-1ABF9856A6D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33459666089456"/>
          <c:y val="0.88186505354872324"/>
          <c:w val="0.74108199941658615"/>
          <c:h val="0.1143029056185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300" b="1" i="0" u="none" strike="noStrike" kern="1200" baseline="0">
              <a:solidFill>
                <a:srgbClr val="000032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عدد المستفيدين وفقا لنوع النشاط فى </a:t>
            </a:r>
          </a:p>
          <a:p>
            <a:pPr algn="ctr" rtl="1">
              <a:defRPr lang="ar-EG" sz="1600" b="1" normalizeH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نهاية فبراير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000032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083606217187761"/>
          <c:y val="0.28870298380229376"/>
          <c:w val="0.77509339717425996"/>
          <c:h val="0.51940785296784686"/>
        </c:manualLayout>
      </c:layout>
      <c:pie3DChart>
        <c:varyColors val="1"/>
        <c:ser>
          <c:idx val="1"/>
          <c:order val="0"/>
          <c:tx>
            <c:strRef>
              <c:f>'تمويل متناهي الصغر فبراير 2022'!$J$20</c:f>
              <c:strCache>
                <c:ptCount val="1"/>
                <c:pt idx="0">
                  <c:v>النسبة %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439-43EA-8499-C9DC269456D0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439-43EA-8499-C9DC269456D0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439-43EA-8499-C9DC269456D0}"/>
              </c:ext>
            </c:extLst>
          </c:dPt>
          <c:dPt>
            <c:idx val="3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439-43EA-8499-C9DC269456D0}"/>
              </c:ext>
            </c:extLst>
          </c:dPt>
          <c:dLbls>
            <c:dLbl>
              <c:idx val="0"/>
              <c:layout>
                <c:manualLayout>
                  <c:x val="-7.4991586799581955E-2"/>
                  <c:y val="-0.3478182934998612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285819390951185E-3"/>
                  <c:y val="-6.8379535135819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561829568337401E-2"/>
                  <c:y val="-1.139658918930317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7074962984960865E-2"/>
                  <c:y val="5.698294594651563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400" b="1" i="0" u="none" strike="noStrike" kern="1200" baseline="0">
                    <a:solidFill>
                      <a:srgbClr val="000032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'تمويل متناهي الصغر فبراير 2022'!$I$21:$I$24</c:f>
              <c:strCache>
                <c:ptCount val="4"/>
                <c:pt idx="0">
                  <c:v>تجاري</c:v>
                </c:pt>
                <c:pt idx="1">
                  <c:v>زراعي</c:v>
                </c:pt>
                <c:pt idx="2">
                  <c:v>خدمي</c:v>
                </c:pt>
                <c:pt idx="3">
                  <c:v>إنتاجي</c:v>
                </c:pt>
              </c:strCache>
            </c:strRef>
          </c:cat>
          <c:val>
            <c:numRef>
              <c:f>'تمويل متناهي الصغر فبراير 2022'!$J$21:$J$24</c:f>
              <c:numCache>
                <c:formatCode>0.00%</c:formatCode>
                <c:ptCount val="4"/>
                <c:pt idx="0">
                  <c:v>0.64786766532940687</c:v>
                </c:pt>
                <c:pt idx="1">
                  <c:v>0.16190975692096149</c:v>
                </c:pt>
                <c:pt idx="2">
                  <c:v>0.12737294507367525</c:v>
                </c:pt>
                <c:pt idx="3">
                  <c:v>6.2849632675956391E-2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439-43EA-8499-C9DC269456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12787125071309"/>
          <c:y val="0.89913211459769538"/>
          <c:w val="0.70914225392113261"/>
          <c:h val="7.8517738256898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300" b="1" i="0" u="none" strike="noStrike" kern="1200" baseline="0">
              <a:solidFill>
                <a:srgbClr val="000032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أرصدة التمويل وفقا لنوع النشاط فى </a:t>
            </a:r>
          </a:p>
          <a:p>
            <a:pPr algn="ctr" rtl="1">
              <a:defRPr lang="ar-EG" sz="1600" b="1" normalizeH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نهاية </a:t>
            </a:r>
            <a:r>
              <a:rPr lang="ar-EG" sz="1600" b="1" i="0" u="none" strike="noStrike" kern="1200" spc="0" normalizeH="0" baseline="0">
                <a:solidFill>
                  <a:srgbClr val="000032"/>
                </a:solidFill>
                <a:effectLst/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فبراير 2021</a:t>
            </a:r>
            <a:endParaRPr lang="ar-EG" sz="1600" b="1" i="0" u="none" strike="noStrike" kern="1200" spc="0" normalizeH="0" baseline="0">
              <a:solidFill>
                <a:srgbClr val="000032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26436553940788016"/>
          <c:y val="1.0256989950821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000032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948045338020763E-2"/>
          <c:y val="0.27299961334126033"/>
          <c:w val="0.81992595711808702"/>
          <c:h val="0.58726896205469059"/>
        </c:manualLayout>
      </c:layout>
      <c:pie3DChart>
        <c:varyColors val="1"/>
        <c:ser>
          <c:idx val="0"/>
          <c:order val="0"/>
          <c:tx>
            <c:strRef>
              <c:f>'تمويل متناهي الصغر فبراير 2022'!$J$55</c:f>
              <c:strCache>
                <c:ptCount val="1"/>
                <c:pt idx="0">
                  <c:v>النسبة  %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D77-4E43-97F9-BE0E11EC38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D77-4E43-97F9-BE0E11EC3895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06-4219-9661-9F6DAC23E8E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D77-4E43-97F9-BE0E11EC3895}"/>
              </c:ext>
            </c:extLst>
          </c:dPt>
          <c:dLbls>
            <c:dLbl>
              <c:idx val="0"/>
              <c:layout>
                <c:manualLayout>
                  <c:x val="-6.0795546587387998E-2"/>
                  <c:y val="-0.3159580499962093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400" b="1" i="0" u="none" strike="noStrike" kern="1200" baseline="0">
                    <a:solidFill>
                      <a:srgbClr val="000032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'تمويل متناهي الصغر فبراير 2022'!$I$56:$I$59</c:f>
              <c:strCache>
                <c:ptCount val="4"/>
                <c:pt idx="0">
                  <c:v>تجاري</c:v>
                </c:pt>
                <c:pt idx="1">
                  <c:v>زراعي</c:v>
                </c:pt>
                <c:pt idx="2">
                  <c:v>خدمي</c:v>
                </c:pt>
                <c:pt idx="3">
                  <c:v>إنتاجي</c:v>
                </c:pt>
              </c:strCache>
            </c:strRef>
          </c:cat>
          <c:val>
            <c:numRef>
              <c:f>'تمويل متناهي الصغر فبراير 2022'!$J$56:$J$59</c:f>
              <c:numCache>
                <c:formatCode>0.00%</c:formatCode>
                <c:ptCount val="4"/>
                <c:pt idx="0">
                  <c:v>0.61149680493692693</c:v>
                </c:pt>
                <c:pt idx="1">
                  <c:v>0.13629207709761573</c:v>
                </c:pt>
                <c:pt idx="2">
                  <c:v>0.18400714964318379</c:v>
                </c:pt>
                <c:pt idx="3">
                  <c:v>6.8203968322273448E-2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7-4E43-97F9-BE0E11EC38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24113146820717"/>
          <c:y val="0.90680094206044604"/>
          <c:w val="0.74157909690963941"/>
          <c:h val="7.9233345507063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300" b="1" i="0" u="none" strike="noStrike" kern="1200" baseline="0">
              <a:solidFill>
                <a:srgbClr val="000032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rPr>
              <a:t>قيمة التعويضات المسددة (وفقاً لفروع التأمين) عن شهر فبراير 2022</a:t>
            </a:r>
          </a:p>
        </c:rich>
      </c:tx>
      <c:layout>
        <c:manualLayout>
          <c:xMode val="edge"/>
          <c:yMode val="edge"/>
          <c:x val="0.1826918042981073"/>
          <c:y val="1.982018046616775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+mn-lt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945028124374005E-2"/>
          <c:y val="0.23106633549367203"/>
          <c:w val="0.93727951215855343"/>
          <c:h val="0.5717022361409227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8B-435A-B9D1-AB02295B8AC7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8B-435A-B9D1-AB02295B8AC7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8B-435A-B9D1-AB02295B8AC7}"/>
              </c:ext>
            </c:extLst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8B-435A-B9D1-AB02295B8AC7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D8B-435A-B9D1-AB02295B8AC7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D8B-435A-B9D1-AB02295B8AC7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D8B-435A-B9D1-AB02295B8AC7}"/>
              </c:ext>
            </c:extLst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D8B-435A-B9D1-AB02295B8AC7}"/>
              </c:ext>
            </c:extLst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D8B-435A-B9D1-AB02295B8AC7}"/>
              </c:ext>
            </c:extLst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D8B-435A-B9D1-AB02295B8AC7}"/>
              </c:ext>
            </c:extLst>
          </c:dPt>
          <c:dPt>
            <c:idx val="10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D8B-435A-B9D1-AB02295B8AC7}"/>
              </c:ext>
            </c:extLst>
          </c:dPt>
          <c:dLbls>
            <c:dLbl>
              <c:idx val="0"/>
              <c:layout>
                <c:manualLayout>
                  <c:x val="-8.3178588853235862E-3"/>
                  <c:y val="-3.5027351125834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938137437677172E-2"/>
                  <c:y val="-4.65325425964776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5645078633958332E-4"/>
                  <c:y val="-4.9574487228873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8487735757465526E-2"/>
                  <c:y val="-7.078088915992731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0783549852711114E-3"/>
                  <c:y val="5.27644769954660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4092369857946468E-2"/>
                  <c:y val="-8.8148540319645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6953018715582186E-3"/>
                  <c:y val="-3.38032135578712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505682020678198E-2"/>
                      <c:h val="6.2471643294608331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1.2692037797388929E-2"/>
                  <c:y val="-7.221390650056400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5720351428708365E-2"/>
                  <c:y val="-8.18221633350484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3296088149665612E-2"/>
                  <c:y val="-3.82630732255482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6.7824229114410967E-2"/>
                  <c:y val="-3.216152915308611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ar-EG" sz="1200" b="1" i="0" u="none" strike="noStrike" kern="1200" baseline="0">
                      <a:solidFill>
                        <a:srgbClr val="203864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61979311963628E-2"/>
                      <c:h val="6.039688433059244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'التأمين فبراير 2022'!$L$81:$L$91</c:f>
              <c:strCache>
                <c:ptCount val="11"/>
                <c:pt idx="0">
                  <c:v>العلاج الطبي</c:v>
                </c:pt>
                <c:pt idx="1">
                  <c:v>السيارات التكميلية</c:v>
                </c:pt>
                <c:pt idx="2">
                  <c:v>الحريق</c:v>
                </c:pt>
                <c:pt idx="3">
                  <c:v>الحوادث و المسئوليات</c:v>
                </c:pt>
                <c:pt idx="4">
                  <c:v>السيارات الإجبارية</c:v>
                </c:pt>
                <c:pt idx="5">
                  <c:v>البترول</c:v>
                </c:pt>
                <c:pt idx="6">
                  <c:v>النقل البحرى</c:v>
                </c:pt>
                <c:pt idx="7">
                  <c:v>الهندسى</c:v>
                </c:pt>
                <c:pt idx="8">
                  <c:v>أجسام السفن</c:v>
                </c:pt>
                <c:pt idx="9">
                  <c:v>الطيران</c:v>
                </c:pt>
                <c:pt idx="10">
                  <c:v>النقل الداخلى</c:v>
                </c:pt>
              </c:strCache>
            </c:strRef>
          </c:cat>
          <c:val>
            <c:numRef>
              <c:f>'التأمين فبراير 2022'!$M$81:$M$91</c:f>
              <c:numCache>
                <c:formatCode>0.00%</c:formatCode>
                <c:ptCount val="11"/>
                <c:pt idx="0">
                  <c:v>0.46270827823327154</c:v>
                </c:pt>
                <c:pt idx="1">
                  <c:v>0.23009785770960062</c:v>
                </c:pt>
                <c:pt idx="2">
                  <c:v>9.0716741602750575E-2</c:v>
                </c:pt>
                <c:pt idx="3">
                  <c:v>7.8418407828616754E-2</c:v>
                </c:pt>
                <c:pt idx="4">
                  <c:v>6.5458873313938112E-2</c:v>
                </c:pt>
                <c:pt idx="5">
                  <c:v>2.0497222956889709E-2</c:v>
                </c:pt>
                <c:pt idx="6">
                  <c:v>1.8116900290928325E-2</c:v>
                </c:pt>
                <c:pt idx="7">
                  <c:v>1.5868817773075906E-2</c:v>
                </c:pt>
                <c:pt idx="8">
                  <c:v>1.1372652737371064E-2</c:v>
                </c:pt>
                <c:pt idx="9">
                  <c:v>4.49616503570484E-3</c:v>
                </c:pt>
                <c:pt idx="10">
                  <c:v>2.24808251785242E-3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BD8B-435A-B9D1-AB02295B8A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33388449390588E-3"/>
          <c:y val="0.82804693813777563"/>
          <c:w val="0.97500972542922659"/>
          <c:h val="0.16977597706970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أرصدة التمويل وفقا للحصص السوقية للجمعيات والشركات فى </a:t>
            </a:r>
          </a:p>
          <a:p>
            <a:pPr algn="ctr">
              <a:defRPr lang="ar-EG" sz="1600" b="1" normalizeH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نهاية </a:t>
            </a:r>
            <a:r>
              <a:rPr lang="ar-EG" sz="1600" b="1" i="0" u="none" strike="noStrike" kern="1200" spc="0" normalizeH="0" baseline="0">
                <a:solidFill>
                  <a:srgbClr val="000032"/>
                </a:solidFill>
                <a:effectLst/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فبراير 2022</a:t>
            </a:r>
            <a:endParaRPr lang="ar-EG" sz="1600" b="1" i="0" u="none" strike="noStrike" kern="1200" spc="0" normalizeH="0" baseline="0">
              <a:solidFill>
                <a:srgbClr val="000032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11972990671545208"/>
          <c:y val="1.4759394424470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600" b="1" i="0" u="none" strike="noStrike" kern="1200" spc="0" normalizeH="0" baseline="0">
              <a:solidFill>
                <a:srgbClr val="000032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457464582368065E-2"/>
          <c:y val="0.24225735440048049"/>
          <c:w val="0.92055849810630896"/>
          <c:h val="0.54417352211716052"/>
        </c:manualLayout>
      </c:layout>
      <c:pie3DChart>
        <c:varyColors val="1"/>
        <c:ser>
          <c:idx val="0"/>
          <c:order val="0"/>
          <c:tx>
            <c:strRef>
              <c:f>'تمويل متناهي الصغر فبراير 2022'!$J$91</c:f>
              <c:strCache>
                <c:ptCount val="1"/>
                <c:pt idx="0">
                  <c:v>النسبة  %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AE-4953-B576-92AC6A7DB668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5AE-4953-B576-92AC6A7DB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AE-4953-B576-92AC6A7DB668}"/>
              </c:ext>
            </c:extLst>
          </c:dPt>
          <c:dPt>
            <c:idx val="3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5AE-4953-B576-92AC6A7DB668}"/>
              </c:ext>
            </c:extLst>
          </c:dPt>
          <c:dLbls>
            <c:dLbl>
              <c:idx val="0"/>
              <c:layout>
                <c:manualLayout>
                  <c:x val="-1.6796282070224128E-2"/>
                  <c:y val="-0.234655306516047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5637831392371494E-2"/>
                  <c:y val="-0.1661651022884938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809318554620412E-2"/>
                  <c:y val="3.40669892199011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AE-4953-B576-92AC6A7DB66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0388846210671856E-2"/>
                  <c:y val="-2.5340159614777459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400" b="1" i="0" u="none" strike="noStrike" kern="1200" baseline="0">
                    <a:solidFill>
                      <a:srgbClr val="000032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'تمويل متناهي الصغر فبراير 2022'!$I$92:$I$95</c:f>
              <c:strCache>
                <c:ptCount val="4"/>
                <c:pt idx="0">
                  <c:v>الشركات</c:v>
                </c:pt>
                <c:pt idx="1">
                  <c:v>الجمعيات والمؤسسات الأهلية من الفئة  (أ)</c:v>
                </c:pt>
                <c:pt idx="2">
                  <c:v>الجمعيات والمؤسسات الأهلية من الفئة (ج)</c:v>
                </c:pt>
                <c:pt idx="3">
                  <c:v>الجمعيات والمؤسسات الأهلية من الفئة (ب)</c:v>
                </c:pt>
              </c:strCache>
            </c:strRef>
          </c:cat>
          <c:val>
            <c:numRef>
              <c:f>'تمويل متناهي الصغر فبراير 2022'!$J$92:$J$95</c:f>
              <c:numCache>
                <c:formatCode>0.00%</c:formatCode>
                <c:ptCount val="4"/>
                <c:pt idx="0">
                  <c:v>0.57553679306701799</c:v>
                </c:pt>
                <c:pt idx="1">
                  <c:v>0.36912118571352082</c:v>
                </c:pt>
                <c:pt idx="2">
                  <c:v>2.7874066770302262E-2</c:v>
                </c:pt>
                <c:pt idx="3">
                  <c:v>2.7467954449158994E-2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AE-4953-B576-92AC6A7DB6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256499290447976E-2"/>
          <c:y val="0.8335427356052536"/>
          <c:w val="0.97347662825865211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300" b="1" i="0" u="none" strike="noStrike" kern="1200" baseline="0">
              <a:solidFill>
                <a:srgbClr val="000032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عدد المستفيدين وفقا لنوع النشاط فى </a:t>
            </a:r>
          </a:p>
          <a:p>
            <a:pPr algn="ctr" rtl="1">
              <a:defRPr lang="ar-EG" sz="1600" b="1" normalizeH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نهاية فبراير 2021</a:t>
            </a:r>
          </a:p>
        </c:rich>
      </c:tx>
      <c:layout>
        <c:manualLayout>
          <c:xMode val="edge"/>
          <c:yMode val="edge"/>
          <c:x val="0.25425859293540559"/>
          <c:y val="2.834014763475344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000032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56801510430988"/>
          <c:y val="0.25392274379353424"/>
          <c:w val="0.78246156385465404"/>
          <c:h val="0.63790719992600042"/>
        </c:manualLayout>
      </c:layout>
      <c:pie3DChart>
        <c:varyColors val="1"/>
        <c:ser>
          <c:idx val="0"/>
          <c:order val="0"/>
          <c:tx>
            <c:strRef>
              <c:f>'تمويل متناهي الصغر فبراير 2022'!$J$29</c:f>
              <c:strCache>
                <c:ptCount val="1"/>
                <c:pt idx="0">
                  <c:v>النسبة %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F07-4A13-9F6E-FC49089E179D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F07-4A13-9F6E-FC49089E179D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F07-4A13-9F6E-FC49089E179D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F07-4A13-9F6E-FC49089E179D}"/>
              </c:ext>
            </c:extLst>
          </c:dPt>
          <c:dLbls>
            <c:dLbl>
              <c:idx val="0"/>
              <c:layout>
                <c:manualLayout>
                  <c:x val="-4.7012626037147807E-2"/>
                  <c:y val="-0.3424337566122568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5157281827769395E-3"/>
                  <c:y val="-1.37994520833125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5569602085277702E-2"/>
                  <c:y val="-2.936857562408196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ar-EG" sz="1400" b="1" i="0" u="none" strike="noStrike" kern="1200" baseline="0">
                    <a:solidFill>
                      <a:srgbClr val="000032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'تمويل متناهي الصغر فبراير 2022'!$I$38:$I$41</c:f>
              <c:strCache>
                <c:ptCount val="4"/>
                <c:pt idx="0">
                  <c:v>تجاري</c:v>
                </c:pt>
                <c:pt idx="1">
                  <c:v>زراعي</c:v>
                </c:pt>
                <c:pt idx="2">
                  <c:v>خدمي</c:v>
                </c:pt>
                <c:pt idx="3">
                  <c:v>إنتاجي</c:v>
                </c:pt>
              </c:strCache>
            </c:strRef>
          </c:cat>
          <c:val>
            <c:numRef>
              <c:f>'تمويل متناهي الصغر فبراير 2022'!$J$38:$J$41</c:f>
              <c:numCache>
                <c:formatCode>0.00%</c:formatCode>
                <c:ptCount val="4"/>
                <c:pt idx="0">
                  <c:v>0.64970698064590593</c:v>
                </c:pt>
                <c:pt idx="1">
                  <c:v>0.16217440293744534</c:v>
                </c:pt>
                <c:pt idx="2">
                  <c:v>0.12692003938049329</c:v>
                </c:pt>
                <c:pt idx="3">
                  <c:v>6.119857703615536E-2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07-4A13-9F6E-FC49089E17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8193664971842"/>
          <c:y val="0.89445905419229743"/>
          <c:w val="0.71127368498734056"/>
          <c:h val="9.22144162985753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300" b="1" i="0" u="none" strike="noStrike" kern="1200" baseline="0">
              <a:solidFill>
                <a:srgbClr val="000032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أرصدة التمويل وفقا للحصص السوقية للجمعيات والشركات فى </a:t>
            </a:r>
          </a:p>
          <a:p>
            <a:pPr algn="ctr" rtl="1">
              <a:defRPr lang="ar-EG" sz="1600" b="1" normalizeH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فبراير 2021</a:t>
            </a:r>
          </a:p>
        </c:rich>
      </c:tx>
      <c:layout>
        <c:manualLayout>
          <c:xMode val="edge"/>
          <c:yMode val="edge"/>
          <c:x val="0.11734607583197074"/>
          <c:y val="9.20552153683974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000032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797010623853396E-2"/>
          <c:y val="0.24467000671398595"/>
          <c:w val="0.85893506361569616"/>
          <c:h val="0.56001718034795189"/>
        </c:manualLayout>
      </c:layout>
      <c:pie3DChart>
        <c:varyColors val="1"/>
        <c:ser>
          <c:idx val="0"/>
          <c:order val="0"/>
          <c:tx>
            <c:strRef>
              <c:f>'تمويل متناهي الصغر فبراير 2022'!$J$103</c:f>
              <c:strCache>
                <c:ptCount val="1"/>
                <c:pt idx="0">
                  <c:v>النسبة  %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F17-4230-8DBA-2B135AEB5A1E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17-4230-8DBA-2B135AEB5A1E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F17-4230-8DBA-2B135AEB5A1E}"/>
              </c:ext>
            </c:extLst>
          </c:dPt>
          <c:dPt>
            <c:idx val="3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F17-4230-8DBA-2B135AEB5A1E}"/>
              </c:ext>
            </c:extLst>
          </c:dPt>
          <c:dLbls>
            <c:dLbl>
              <c:idx val="0"/>
              <c:layout>
                <c:manualLayout>
                  <c:x val="-2.3122056603158692E-2"/>
                  <c:y val="-0.1847279442518068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5223367635548517E-2"/>
                  <c:y val="-0.1980528882627073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112125770879311E-2"/>
                  <c:y val="1.246030076871877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3180730187264991E-2"/>
                  <c:y val="2.323852158037541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400" b="1" i="0" u="none" strike="noStrike" kern="1200" baseline="0">
                    <a:solidFill>
                      <a:srgbClr val="000032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'تمويل متناهي الصغر فبراير 2022'!$I$104:$I$107</c:f>
              <c:strCache>
                <c:ptCount val="4"/>
                <c:pt idx="0">
                  <c:v>الشركات</c:v>
                </c:pt>
                <c:pt idx="1">
                  <c:v>الجمعيات والمؤسسات الأهلية من الفئة  (أ)</c:v>
                </c:pt>
                <c:pt idx="2">
                  <c:v>الجمعيات والمؤسسات الأهلية من الفئة (ج)</c:v>
                </c:pt>
                <c:pt idx="3">
                  <c:v>الجمعيات والمؤسسات الأهلية من الفئة (ب)</c:v>
                </c:pt>
              </c:strCache>
            </c:strRef>
          </c:cat>
          <c:val>
            <c:numRef>
              <c:f>'تمويل متناهي الصغر فبراير 2022'!$J$104:$J$107</c:f>
              <c:numCache>
                <c:formatCode>0.00%</c:formatCode>
                <c:ptCount val="4"/>
                <c:pt idx="0">
                  <c:v>0.54996434820526496</c:v>
                </c:pt>
                <c:pt idx="1">
                  <c:v>0.38412515820185017</c:v>
                </c:pt>
                <c:pt idx="2">
                  <c:v>3.5646855916597171E-2</c:v>
                </c:pt>
                <c:pt idx="3">
                  <c:v>3.0263637676287668E-2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17-4230-8DBA-2B135AEB5A1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555846793924021E-3"/>
          <c:y val="0.83478746749658972"/>
          <c:w val="0.98679317962952473"/>
          <c:h val="0.162114145332552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300" b="1" i="0" u="none" strike="noStrike" kern="1200" baseline="0">
              <a:solidFill>
                <a:srgbClr val="000032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عدد المستفيدين وفقا للحصص السوقية للجمعيات والشركات فى نهاية فبراير 2022</a:t>
            </a:r>
          </a:p>
        </c:rich>
      </c:tx>
      <c:layout>
        <c:manualLayout>
          <c:xMode val="edge"/>
          <c:yMode val="edge"/>
          <c:x val="0.12960631566899963"/>
          <c:y val="5.47209297215221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000032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773416477534662E-2"/>
          <c:y val="0.25338515577556231"/>
          <c:w val="0.85098840494305783"/>
          <c:h val="0.50263710325525202"/>
        </c:manualLayout>
      </c:layout>
      <c:pie3DChart>
        <c:varyColors val="1"/>
        <c:ser>
          <c:idx val="0"/>
          <c:order val="0"/>
          <c:tx>
            <c:strRef>
              <c:f>'تمويل متناهي الصغر فبراير 2022'!$J$67</c:f>
              <c:strCache>
                <c:ptCount val="1"/>
                <c:pt idx="0">
                  <c:v>النسبة  %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A70-4191-8F9F-00E9A425DE1C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A70-4191-8F9F-00E9A425DE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70-4191-8F9F-00E9A425DE1C}"/>
              </c:ext>
            </c:extLst>
          </c:dPt>
          <c:dPt>
            <c:idx val="3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70-4191-8F9F-00E9A425DE1C}"/>
              </c:ext>
            </c:extLst>
          </c:dPt>
          <c:dLbls>
            <c:dLbl>
              <c:idx val="0"/>
              <c:layout>
                <c:manualLayout>
                  <c:x val="-3.3597576211672017E-2"/>
                  <c:y val="-0.1676683756544429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3401062824357396E-3"/>
                  <c:y val="-3.29142083540332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4136647689084911E-2"/>
                  <c:y val="7.75098271464931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307139249468715E-2"/>
                  <c:y val="5.057377264617034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400" b="1" i="0" u="none" strike="noStrike" kern="1200" baseline="0">
                    <a:solidFill>
                      <a:srgbClr val="000032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'تمويل متناهي الصغر فبراير 2022'!$I$68:$I$71</c:f>
              <c:strCache>
                <c:ptCount val="4"/>
                <c:pt idx="0">
                  <c:v>الجمعيات والمؤسسات الأهلية من الفئة (أ)</c:v>
                </c:pt>
                <c:pt idx="1">
                  <c:v>الشركات</c:v>
                </c:pt>
                <c:pt idx="2">
                  <c:v>الجمعيات والمؤسسات الأهلية من الفئة (ج)</c:v>
                </c:pt>
                <c:pt idx="3">
                  <c:v>الجمعيات والمؤسسات الأهلية من الفئة (ب)</c:v>
                </c:pt>
              </c:strCache>
            </c:strRef>
          </c:cat>
          <c:val>
            <c:numRef>
              <c:f>'تمويل متناهي الصغر فبراير 2022'!$J$68:$J$71</c:f>
              <c:numCache>
                <c:formatCode>0.00%</c:formatCode>
                <c:ptCount val="4"/>
                <c:pt idx="0">
                  <c:v>0.50819983782019573</c:v>
                </c:pt>
                <c:pt idx="1">
                  <c:v>0.42222799833558206</c:v>
                </c:pt>
                <c:pt idx="2">
                  <c:v>4.3097095904791702E-2</c:v>
                </c:pt>
                <c:pt idx="3">
                  <c:v>2.6475067939430441E-2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70-4191-8F9F-00E9A425DE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81285602276949E-3"/>
          <c:y val="0.80196522070904053"/>
          <c:w val="0.9988817927579885"/>
          <c:h val="0.157893580287022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300" b="1" i="0" u="none" strike="noStrike" kern="1200" baseline="0">
              <a:solidFill>
                <a:srgbClr val="000032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000032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عدد المستفيدين وفقا للحصص السوقية للجمعيات والشركات فى نهاية </a:t>
            </a:r>
            <a:r>
              <a:rPr lang="ar-EG" sz="1600" b="1" i="0" u="none" strike="noStrike" kern="1200" spc="0" normalizeH="0" baseline="0">
                <a:solidFill>
                  <a:srgbClr val="000032"/>
                </a:solidFill>
                <a:effectLst/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فبراير 2021</a:t>
            </a:r>
            <a:endParaRPr lang="ar-EG" sz="1600" b="1" i="0" u="none" strike="noStrike" kern="1200" spc="0" normalizeH="0" baseline="0">
              <a:solidFill>
                <a:srgbClr val="000032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1061627484747274"/>
          <c:y val="1.1836664011656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000032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465763825505158E-2"/>
          <c:y val="0.24290276027589217"/>
          <c:w val="0.9067834139243256"/>
          <c:h val="0.51256791540882196"/>
        </c:manualLayout>
      </c:layout>
      <c:pie3DChart>
        <c:varyColors val="1"/>
        <c:ser>
          <c:idx val="0"/>
          <c:order val="0"/>
          <c:tx>
            <c:strRef>
              <c:f>'تمويل متناهي الصغر فبراير 2022'!$J$77</c:f>
              <c:strCache>
                <c:ptCount val="1"/>
                <c:pt idx="0">
                  <c:v>النسبة  %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B34-4BF4-B405-DDB95225381F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B34-4BF4-B405-DDB95225381F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B34-4BF4-B405-DDB95225381F}"/>
              </c:ext>
            </c:extLst>
          </c:dPt>
          <c:dPt>
            <c:idx val="3"/>
            <c:bubble3D val="0"/>
            <c:spPr>
              <a:solidFill>
                <a:srgbClr val="ED7D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B34-4BF4-B405-DDB95225381F}"/>
              </c:ext>
            </c:extLst>
          </c:dPt>
          <c:dLbls>
            <c:dLbl>
              <c:idx val="0"/>
              <c:layout>
                <c:manualLayout>
                  <c:x val="-3.6238391929447548E-2"/>
                  <c:y val="-0.177304223692122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178261854343213E-2"/>
                  <c:y val="-4.88204327744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9564582756599928E-2"/>
                  <c:y val="-2.5665334737824723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9216888911259154E-2"/>
                  <c:y val="3.386368603439505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400" b="1" i="0" u="none" strike="noStrike" kern="1200" baseline="0">
                    <a:solidFill>
                      <a:srgbClr val="000032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'تمويل متناهي الصغر فبراير 2022'!$I$78:$I$81</c:f>
              <c:strCache>
                <c:ptCount val="4"/>
                <c:pt idx="0">
                  <c:v>الجمعيات والمؤسسات الأهلية من الفئة (أ)</c:v>
                </c:pt>
                <c:pt idx="1">
                  <c:v>الشركات</c:v>
                </c:pt>
                <c:pt idx="2">
                  <c:v>الجمعيات والمؤسسات الأهلية من الفئة (ج)</c:v>
                </c:pt>
                <c:pt idx="3">
                  <c:v>الجمعيات والمؤسسات الأهلية من الفئة (ب)</c:v>
                </c:pt>
              </c:strCache>
            </c:strRef>
          </c:cat>
          <c:val>
            <c:numRef>
              <c:f>'تمويل متناهي الصغر فبراير 2022'!$J$78:$J$81</c:f>
              <c:numCache>
                <c:formatCode>0.00%</c:formatCode>
                <c:ptCount val="4"/>
                <c:pt idx="0">
                  <c:v>0.52145517007713948</c:v>
                </c:pt>
                <c:pt idx="1">
                  <c:v>0.40427253315263212</c:v>
                </c:pt>
                <c:pt idx="2">
                  <c:v>4.6352383128599912E-2</c:v>
                </c:pt>
                <c:pt idx="3">
                  <c:v>2.7919913641628515E-2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34-4BF4-B405-DDB9522538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546625423740746E-3"/>
          <c:y val="0.82918257707433718"/>
          <c:w val="0.98189963992752705"/>
          <c:h val="0.14484357154180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ar-EG" sz="1300" b="1" i="0" u="none" strike="noStrike" kern="1200" baseline="0">
              <a:solidFill>
                <a:srgbClr val="000032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203864"/>
          </a:solidFill>
        </a:defRPr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الحصص السوقية لمقدمي خدمة التمويل الاستهلاكي عن فبراير 2022</a:t>
            </a:r>
          </a:p>
        </c:rich>
      </c:tx>
      <c:layout>
        <c:manualLayout>
          <c:xMode val="edge"/>
          <c:yMode val="edge"/>
          <c:x val="0.14590064387806936"/>
          <c:y val="1.0760074466415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33879609819847"/>
          <c:y val="0.24302787508688362"/>
          <c:w val="0.82304779250375149"/>
          <c:h val="0.45887727636841408"/>
        </c:manualLayout>
      </c:layout>
      <c:pie3DChart>
        <c:varyColors val="1"/>
        <c:ser>
          <c:idx val="0"/>
          <c:order val="0"/>
          <c:tx>
            <c:strRef>
              <c:f>'التمويل الاستهلاكي فبراير 2022'!$G$79:$G$80</c:f>
              <c:strCache>
                <c:ptCount val="2"/>
                <c:pt idx="0">
                  <c:v>الحصص السوقية %  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724-432F-97A4-A9990DE09C70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724-432F-97A4-A9990DE09C70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724-432F-97A4-A9990DE09C70}"/>
              </c:ext>
            </c:extLst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724-432F-97A4-A9990DE09C70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724-432F-97A4-A9990DE09C70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724-432F-97A4-A9990DE09C70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724-432F-97A4-A9990DE09C70}"/>
              </c:ext>
            </c:extLst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724-432F-97A4-A9990DE09C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724-432F-97A4-A9990DE09C70}"/>
              </c:ext>
            </c:extLst>
          </c:dPt>
          <c:dLbls>
            <c:dLbl>
              <c:idx val="4"/>
              <c:layout>
                <c:manualLayout>
                  <c:x val="-3.5030100372270702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7799665614246633E-2"/>
                  <c:y val="-2.83903607539828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0793645539792473E-2"/>
                  <c:y val="-5.06970727749693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266555204748868E-2"/>
                  <c:y val="-7.09759018849570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9.1078260967903737E-2"/>
                  <c:y val="-2.6362477842984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ar-EG" sz="14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SimHei" panose="02010609060101010101" pitchFamily="49" charset="-122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'التمويل الاستهلاكي فبراير 2022'!$F$81:$F$89</c:f>
              <c:strCache>
                <c:ptCount val="9"/>
                <c:pt idx="0">
                  <c:v>بي تك للتجارة والتوزيع</c:v>
                </c:pt>
                <c:pt idx="1">
                  <c:v>امان للخدمات المالية</c:v>
                </c:pt>
                <c:pt idx="2">
                  <c:v>المنصور للسيارات (منصور شيفورليه)</c:v>
                </c:pt>
                <c:pt idx="3">
                  <c:v>راية للالكترونيات</c:v>
                </c:pt>
                <c:pt idx="4">
                  <c:v>بافاريان كونتكت لتجارة السيارات</c:v>
                </c:pt>
                <c:pt idx="5">
                  <c:v>اس ام جي لخدمات لتقسيط</c:v>
                </c:pt>
                <c:pt idx="6">
                  <c:v>عز العرب كونتكت</c:v>
                </c:pt>
                <c:pt idx="7">
                  <c:v>مشروعي للتجارة</c:v>
                </c:pt>
                <c:pt idx="8">
                  <c:v>مانترا للسيارات</c:v>
                </c:pt>
              </c:strCache>
            </c:strRef>
          </c:cat>
          <c:val>
            <c:numRef>
              <c:f>'التمويل الاستهلاكي فبراير 2022'!$G$81:$G$89</c:f>
              <c:numCache>
                <c:formatCode>0.00%</c:formatCode>
                <c:ptCount val="9"/>
                <c:pt idx="0">
                  <c:v>0.46549042680061642</c:v>
                </c:pt>
                <c:pt idx="1">
                  <c:v>0.29938684118938502</c:v>
                </c:pt>
                <c:pt idx="2">
                  <c:v>6.9088020989782811E-2</c:v>
                </c:pt>
                <c:pt idx="3">
                  <c:v>6.0891983833742232E-2</c:v>
                </c:pt>
                <c:pt idx="4">
                  <c:v>4.162426017158169E-2</c:v>
                </c:pt>
                <c:pt idx="5">
                  <c:v>3.3485454538377063E-2</c:v>
                </c:pt>
                <c:pt idx="6">
                  <c:v>2.3881619495184466E-2</c:v>
                </c:pt>
                <c:pt idx="7">
                  <c:v>4.2908394146228884E-3</c:v>
                </c:pt>
                <c:pt idx="8">
                  <c:v>1.860553566707135E-3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8724-432F-97A4-A9990DE09C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93247547235025"/>
          <c:w val="0.98980255293409847"/>
          <c:h val="0.21047524153020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ar-EG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الحصص السوقية لشركات التمويل الاستهلاكي عن شهر فبراير 2022</a:t>
            </a:r>
          </a:p>
        </c:rich>
      </c:tx>
      <c:layout>
        <c:manualLayout>
          <c:xMode val="edge"/>
          <c:yMode val="edge"/>
          <c:x val="0.168005187857810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734930546950461"/>
          <c:y val="0.21130834809424898"/>
          <c:w val="0.77749484663828206"/>
          <c:h val="0.46028106945874842"/>
        </c:manualLayout>
      </c:layout>
      <c:pie3DChart>
        <c:varyColors val="1"/>
        <c:ser>
          <c:idx val="0"/>
          <c:order val="0"/>
          <c:tx>
            <c:strRef>
              <c:f>'التمويل الاستهلاكي فبراير 2022'!$G$60:$G$61</c:f>
              <c:strCache>
                <c:ptCount val="2"/>
                <c:pt idx="0">
                  <c:v>الحصص السوقية %  </c:v>
                </c:pt>
              </c:strCache>
            </c:strRef>
          </c:tx>
          <c:dPt>
            <c:idx val="0"/>
            <c:bubble3D val="0"/>
            <c:spPr>
              <a:solidFill>
                <a:srgbClr val="242F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D97D-4F5C-94A9-B251C1AABA74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D97D-4F5C-94A9-B251C1AABA74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D97D-4F5C-94A9-B251C1AABA74}"/>
              </c:ext>
            </c:extLst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D97D-4F5C-94A9-B251C1AABA74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D97D-4F5C-94A9-B251C1AABA74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D97D-4F5C-94A9-B251C1AABA74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D97D-4F5C-94A9-B251C1AABA7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2.5019781098562094E-2"/>
                  <c:y val="-3.3761798987876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3990216603309311"/>
                  <c:y val="-7.8752236341470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7596448694447328E-3"/>
                  <c:y val="7.0289096671925788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972123852502569E-2"/>
                  <c:y val="3.2509337091543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789980040039816E-2"/>
                  <c:y val="-2.8344047305983261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5731644249274296E-2"/>
                  <c:y val="-2.75854385739314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6.0700667728322832E-2"/>
                  <c:y val="-6.99012391150741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4480439942895272E-3"/>
                  <c:y val="-7.053153448841749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4021940828468947E-2"/>
                  <c:y val="-7.633634166695954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8.5801254163885982E-2"/>
                  <c:y val="-6.60217145655091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.13231515335140429"/>
                  <c:y val="-4.27181088334626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.18432413389059213"/>
                  <c:y val="-2.934651524612404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.1461704521114281"/>
                  <c:y val="3.168354759347837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SimHei" panose="02010609060101010101" pitchFamily="49" charset="-122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'التمويل الاستهلاكي فبراير 2022'!$F$62:$F$74</c:f>
              <c:strCache>
                <c:ptCount val="13"/>
                <c:pt idx="0">
                  <c:v>كونتكت للتمويل الاستهلاكي </c:v>
                </c:pt>
                <c:pt idx="1">
                  <c:v>فاليو للتمويل </c:v>
                </c:pt>
                <c:pt idx="2">
                  <c:v>حالاً للتمويل الاستهلاكى</c:v>
                </c:pt>
                <c:pt idx="3">
                  <c:v>بريميوم انترناشونال لخدمات التمويل </c:v>
                </c:pt>
                <c:pt idx="4">
                  <c:v>سي أي للتمويل الاستهلاكي (سهولة)</c:v>
                </c:pt>
                <c:pt idx="5">
                  <c:v>بلنك للتمويل الاستهلاكى</c:v>
                </c:pt>
                <c:pt idx="6">
                  <c:v>عبد اللطيف جميل للتمويل</c:v>
                </c:pt>
                <c:pt idx="7">
                  <c:v>سكاي فينانس للتمويل الاستهلاكي</c:v>
                </c:pt>
                <c:pt idx="8">
                  <c:v>درايف للتمويل والخدمات المالية غير المصرفية </c:v>
                </c:pt>
                <c:pt idx="9">
                  <c:v>بلتون للتمويل (بل كاش)</c:v>
                </c:pt>
                <c:pt idx="10">
                  <c:v>المصرية للتمويل الاستهلاكي </c:v>
                </c:pt>
                <c:pt idx="11">
                  <c:v>رواج للتمويل الاستهلاكي </c:v>
                </c:pt>
                <c:pt idx="12">
                  <c:v>ام ال اف للتمويل العقارى والتأجير التممويلى والتخصيم والتمويل الاستهلاكى </c:v>
                </c:pt>
              </c:strCache>
            </c:strRef>
          </c:cat>
          <c:val>
            <c:numRef>
              <c:f>'التمويل الاستهلاكي فبراير 2022'!$G$62:$G$74</c:f>
              <c:numCache>
                <c:formatCode>0.00%</c:formatCode>
                <c:ptCount val="13"/>
                <c:pt idx="0">
                  <c:v>0.3629116957425888</c:v>
                </c:pt>
                <c:pt idx="1">
                  <c:v>0.30655385160851012</c:v>
                </c:pt>
                <c:pt idx="2">
                  <c:v>0.1589290208664012</c:v>
                </c:pt>
                <c:pt idx="3">
                  <c:v>7.3065680113654358E-2</c:v>
                </c:pt>
                <c:pt idx="4">
                  <c:v>3.6835916604400901E-2</c:v>
                </c:pt>
                <c:pt idx="5">
                  <c:v>2.2320416498154472E-2</c:v>
                </c:pt>
                <c:pt idx="6">
                  <c:v>1.4073204572622754E-2</c:v>
                </c:pt>
                <c:pt idx="7">
                  <c:v>8.2687993677883313E-3</c:v>
                </c:pt>
                <c:pt idx="8">
                  <c:v>7.5067260674738338E-3</c:v>
                </c:pt>
                <c:pt idx="9">
                  <c:v>6.9203893192820633E-3</c:v>
                </c:pt>
                <c:pt idx="10">
                  <c:v>1.0289825503564747E-3</c:v>
                </c:pt>
                <c:pt idx="11">
                  <c:v>1.0067463040072189E-3</c:v>
                </c:pt>
                <c:pt idx="12">
                  <c:v>5.7857038475965191E-4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D97D-4F5C-94A9-B251C1AABA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6883838644578697"/>
          <c:w val="1"/>
          <c:h val="0.33116161355421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ar-EG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قيمة</a:t>
            </a:r>
            <a:r>
              <a:rPr lang="ar-EG" b="1" baseline="0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 التمويل الاستهلاكي وفقاً لنوع السلع عن الفترة </a:t>
            </a:r>
            <a:r>
              <a:rPr lang="ar-EG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يناير-</a:t>
            </a:r>
            <a:r>
              <a:rPr lang="ar-EG" b="1" baseline="0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 فبراير 2022</a:t>
            </a:r>
            <a:endParaRPr lang="ar-EG" b="1">
              <a:solidFill>
                <a:srgbClr val="203864"/>
              </a:solidFill>
              <a:latin typeface="Simplified Arabic" panose="02020603050405020304" pitchFamily="18" charset="-78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211999991576275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43901960733305"/>
          <c:y val="0.18177342315804201"/>
          <c:w val="0.58331540194977005"/>
          <c:h val="0.51396228932208676"/>
        </c:manualLayout>
      </c:layout>
      <c:pie3DChart>
        <c:varyColors val="1"/>
        <c:ser>
          <c:idx val="0"/>
          <c:order val="0"/>
          <c:tx>
            <c:strRef>
              <c:f>'التمويل الاستهلاكي فبراير 2022'!$G$38</c:f>
              <c:strCache>
                <c:ptCount val="1"/>
                <c:pt idx="0">
                  <c:v>يناير-فبراير 2022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1.3017463584645837E-2"/>
                  <c:y val="3.27469296449238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5040118606037157E-2"/>
                  <c:y val="-5.50917407345224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8094794738944818E-4"/>
                  <c:y val="2.068622883255963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4945475586746458E-2"/>
                  <c:y val="5.5268583155565162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6548240253038732E-2"/>
                  <c:y val="-2.047750010440119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6287648627632867E-2"/>
                  <c:y val="-1.868286912552914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98024302196647E-2"/>
                  <c:y val="-1.29091666715813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3179067689455444E-2"/>
                  <c:y val="-5.160709278730075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224117023367973E-2"/>
                  <c:y val="-5.7333165155480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6.0566577214148043E-2"/>
                  <c:y val="-6.62496452498421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.11440879268335134"/>
                  <c:y val="-4.58051919343230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.13564983272094097"/>
                  <c:y val="-1.81342314939733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.11744604078147869"/>
                  <c:y val="1.84465820834338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'التمويل الاستهلاكي فبراير 2022'!$F$40:$F$52</c:f>
              <c:strCache>
                <c:ptCount val="13"/>
                <c:pt idx="0">
                  <c:v>الأجهزة الكهربائية والالكترونيات</c:v>
                </c:pt>
                <c:pt idx="1">
                  <c:v>شراء سيارات ومركبات</c:v>
                </c:pt>
                <c:pt idx="2">
                  <c:v>الأثاث وتجهيزات المنازل</c:v>
                </c:pt>
                <c:pt idx="3">
                  <c:v>الملابس والاحذية والشنط والساعات والمجوهرات والنظارات</c:v>
                </c:pt>
                <c:pt idx="4">
                  <c:v>المشتريات الصادرة بفاتورة واحدة من المحال والسلاسل لتجارية المختلفة</c:v>
                </c:pt>
                <c:pt idx="5">
                  <c:v>سلع معمرة أخرى</c:v>
                </c:pt>
                <c:pt idx="6">
                  <c:v>التشطيبات والتجهيزات المنزلية</c:v>
                </c:pt>
                <c:pt idx="7">
                  <c:v>المواد الغذائية</c:v>
                </c:pt>
                <c:pt idx="8">
                  <c:v>اشتراكات النوادي</c:v>
                </c:pt>
                <c:pt idx="9">
                  <c:v>قطع غيار المركبات وسيارات الركوب بجميع أنواعها</c:v>
                </c:pt>
                <c:pt idx="10">
                  <c:v>خدمات تعليمية</c:v>
                </c:pt>
                <c:pt idx="11">
                  <c:v>خدمات طبية</c:v>
                </c:pt>
                <c:pt idx="12">
                  <c:v>أخرى</c:v>
                </c:pt>
              </c:strCache>
            </c:strRef>
          </c:cat>
          <c:val>
            <c:numRef>
              <c:f>'التمويل الاستهلاكي فبراير 2022'!$G$40:$G$52</c:f>
              <c:numCache>
                <c:formatCode>0.00%</c:formatCode>
                <c:ptCount val="13"/>
                <c:pt idx="0">
                  <c:v>0.42535821367673249</c:v>
                </c:pt>
                <c:pt idx="1">
                  <c:v>0.3676448089442973</c:v>
                </c:pt>
                <c:pt idx="2">
                  <c:v>4.2712056883613701E-2</c:v>
                </c:pt>
                <c:pt idx="3">
                  <c:v>4.2561692015995925E-2</c:v>
                </c:pt>
                <c:pt idx="4">
                  <c:v>3.5241630199646046E-2</c:v>
                </c:pt>
                <c:pt idx="5">
                  <c:v>2.8500158731433491E-2</c:v>
                </c:pt>
                <c:pt idx="6">
                  <c:v>1.8240739321433216E-2</c:v>
                </c:pt>
                <c:pt idx="7">
                  <c:v>9.6876349987014589E-3</c:v>
                </c:pt>
                <c:pt idx="8">
                  <c:v>9.604170419117623E-3</c:v>
                </c:pt>
                <c:pt idx="9">
                  <c:v>7.030814154255543E-3</c:v>
                </c:pt>
                <c:pt idx="10">
                  <c:v>3.7985324539683758E-3</c:v>
                </c:pt>
                <c:pt idx="11">
                  <c:v>2.8773728547634718E-3</c:v>
                </c:pt>
                <c:pt idx="12">
                  <c:v>6.7421753460413826E-3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8353856997121942"/>
          <c:w val="1"/>
          <c:h val="0.31634893268141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قيمة</a:t>
            </a:r>
            <a:r>
              <a:rPr lang="ar-EG" b="1" baseline="0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rPr>
              <a:t> التمويل الاستهلاكي وفقاً لنوع السلع عن شهر فبراير 2020</a:t>
            </a:r>
            <a:endParaRPr lang="en-US" b="1">
              <a:solidFill>
                <a:srgbClr val="203864"/>
              </a:solidFill>
              <a:latin typeface="Simplified Arabic" panose="02020603050405020304" pitchFamily="18" charset="-78"/>
              <a:cs typeface="Simplified Arabic" panose="02020603050405020304" pitchFamily="18" charset="-78"/>
            </a:endParaRPr>
          </a:p>
        </c:rich>
      </c:tx>
      <c:layout>
        <c:manualLayout>
          <c:xMode val="edge"/>
          <c:yMode val="edge"/>
          <c:x val="0.2236968275215460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120355437498023E-2"/>
          <c:y val="0.21833772506128976"/>
          <c:w val="0.8284969800461689"/>
          <c:h val="0.4744650367520614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3.3362496354622339E-3"/>
                  <c:y val="-3.9276856265715756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474591278499824E-2"/>
                  <c:y val="-5.67565053745772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931315814438886E-2"/>
                  <c:y val="3.644414600599783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967460392752112E-2"/>
                  <c:y val="-2.436769965177646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0611616508654792"/>
                  <c:y val="-1.26523512959344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067243327041289"/>
                  <c:y val="-2.86095727221620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8.6861703587679459E-2"/>
                  <c:y val="-5.66900727030549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1905822735879235E-2"/>
                  <c:y val="-6.786231520515005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2252474464788287E-2"/>
                  <c:y val="-6.634162080001408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7.5842646175252243E-2"/>
                  <c:y val="-3.58347387077601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.13014114661592555"/>
                  <c:y val="-1.41735910347408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'التمويل الاستهلاكي فبراير 2022'!$F$23:$F$33</c:f>
              <c:strCache>
                <c:ptCount val="11"/>
                <c:pt idx="0">
                  <c:v>الأجهزة الكهربائية والالكترونيات</c:v>
                </c:pt>
                <c:pt idx="1">
                  <c:v>شراء سيارات ومركبات</c:v>
                </c:pt>
                <c:pt idx="2">
                  <c:v>الأثاث وتجهيزات المنازل</c:v>
                </c:pt>
                <c:pt idx="3">
                  <c:v>الملابس والاحذية والشنط والساعات والمجوهرات والنظارات</c:v>
                </c:pt>
                <c:pt idx="4">
                  <c:v>سلع معمرة أخرى</c:v>
                </c:pt>
                <c:pt idx="5">
                  <c:v>المشتريات الصادرة بفاتورة واحدة من المحال والسلاسل لتجارية المختلفة</c:v>
                </c:pt>
                <c:pt idx="6">
                  <c:v>التشطيبات والتجهيزات المنزلية</c:v>
                </c:pt>
                <c:pt idx="7">
                  <c:v>اشتراكات النوادي</c:v>
                </c:pt>
                <c:pt idx="8">
                  <c:v>المواد الغذائية</c:v>
                </c:pt>
                <c:pt idx="9">
                  <c:v>قطع غيار المركبات وسيارات الركوب بجميع أنواعها</c:v>
                </c:pt>
                <c:pt idx="10">
                  <c:v>أخرى</c:v>
                </c:pt>
              </c:strCache>
            </c:strRef>
          </c:cat>
          <c:val>
            <c:numRef>
              <c:f>'التمويل الاستهلاكي فبراير 2022'!$G$23:$G$33</c:f>
              <c:numCache>
                <c:formatCode>0.00%</c:formatCode>
                <c:ptCount val="11"/>
                <c:pt idx="0">
                  <c:v>0.44268580475482927</c:v>
                </c:pt>
                <c:pt idx="1">
                  <c:v>0.3508593314828336</c:v>
                </c:pt>
                <c:pt idx="2">
                  <c:v>4.4674195699937018E-2</c:v>
                </c:pt>
                <c:pt idx="3">
                  <c:v>4.320683195773705E-2</c:v>
                </c:pt>
                <c:pt idx="4">
                  <c:v>2.9663501526541795E-2</c:v>
                </c:pt>
                <c:pt idx="5">
                  <c:v>2.5718371504818201E-2</c:v>
                </c:pt>
                <c:pt idx="6">
                  <c:v>2.2073174746384965E-2</c:v>
                </c:pt>
                <c:pt idx="7">
                  <c:v>9.2495121767177252E-3</c:v>
                </c:pt>
                <c:pt idx="8">
                  <c:v>8.8612621220199011E-3</c:v>
                </c:pt>
                <c:pt idx="9">
                  <c:v>7.1756301559617701E-3</c:v>
                </c:pt>
                <c:pt idx="10">
                  <c:v>1.5832383872218775E-2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8002502111488639"/>
          <c:w val="1"/>
          <c:h val="0.31997497888511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الحصص السوقية لشركات التمويل الاستهلاكي عن الفترة يناير-فبراير 2022</a:t>
            </a:r>
          </a:p>
        </c:rich>
      </c:tx>
      <c:layout>
        <c:manualLayout>
          <c:xMode val="edge"/>
          <c:yMode val="edge"/>
          <c:x val="0.14765215765958234"/>
          <c:y val="6.704292787714191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43307272320209E-2"/>
          <c:y val="0.22425145013955108"/>
          <c:w val="0.82304779250375149"/>
          <c:h val="0.45887727636841408"/>
        </c:manualLayout>
      </c:layout>
      <c:pie3DChart>
        <c:varyColors val="1"/>
        <c:ser>
          <c:idx val="0"/>
          <c:order val="0"/>
          <c:tx>
            <c:strRef>
              <c:f>'التمويل الاستهلاكي فبراير 2022'!$G$93:$G$94</c:f>
              <c:strCache>
                <c:ptCount val="2"/>
                <c:pt idx="0">
                  <c:v>الحصص السوقية %  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724-432F-97A4-A9990DE09C70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724-432F-97A4-A9990DE09C7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724-432F-97A4-A9990DE09C70}"/>
              </c:ext>
            </c:extLst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724-432F-97A4-A9990DE09C70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724-432F-97A4-A9990DE09C70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724-432F-97A4-A9990DE09C70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724-432F-97A4-A9990DE09C70}"/>
              </c:ext>
            </c:extLst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724-432F-97A4-A9990DE09C70}"/>
              </c:ext>
            </c:extLst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724-432F-97A4-A9990DE09C70}"/>
              </c:ext>
            </c:extLst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rgbClr val="A5A5A5">
                  <a:lumMod val="50000"/>
                </a:srgb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9.217351090064262E-3"/>
                  <c:y val="-9.393016957538941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8044729482930175"/>
                  <c:y val="-8.42654460982264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278172398141309E-2"/>
                  <c:y val="-1.19818285800292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740606893015316E-3"/>
                  <c:y val="6.01977609489651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5012519115411188E-2"/>
                  <c:y val="-2.33075278367103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7879325036488631E-2"/>
                  <c:y val="-1.37406478038329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049034003784474E-2"/>
                  <c:y val="-4.818990291200595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847505238942315E-2"/>
                  <c:y val="-8.42147095732716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3246498249092102E-2"/>
                  <c:y val="-8.62480655561857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5215602075970709E-2"/>
                  <c:y val="-7.819422916386775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.10329277828151251"/>
                  <c:y val="-6.53623231532301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.13807613088735812"/>
                  <c:y val="-2.69100965421503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.18009220122427042"/>
                  <c:y val="-7.6171613977191828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ar-EG" sz="14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SimHei" panose="02010609060101010101" pitchFamily="49" charset="-122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'التمويل الاستهلاكي فبراير 2022'!$F$95:$F$107</c:f>
              <c:strCache>
                <c:ptCount val="13"/>
                <c:pt idx="0">
                  <c:v>كونتكت للتمويل الاستهلاكي </c:v>
                </c:pt>
                <c:pt idx="1">
                  <c:v>فاليو للتمويل </c:v>
                </c:pt>
                <c:pt idx="2">
                  <c:v>حالاً للتمويل الاستهلاكى</c:v>
                </c:pt>
                <c:pt idx="3">
                  <c:v>بريميوم انترناشونال لخدمات التمويل </c:v>
                </c:pt>
                <c:pt idx="4">
                  <c:v>سي أي للتمويل الاستهلاكي (سهولة)</c:v>
                </c:pt>
                <c:pt idx="5">
                  <c:v>بلنك للتمويل الاستهلاكى</c:v>
                </c:pt>
                <c:pt idx="6">
                  <c:v>عبد اللطيف جميل للتمويل</c:v>
                </c:pt>
                <c:pt idx="7">
                  <c:v>سكاي فينانس للتمويل الاستهلاكي</c:v>
                </c:pt>
                <c:pt idx="8">
                  <c:v>درايف للتمويل والخدمات المالية غير المصرفية </c:v>
                </c:pt>
                <c:pt idx="9">
                  <c:v>بلتون للتمويل (بل كاش)</c:v>
                </c:pt>
                <c:pt idx="10">
                  <c:v>رواج للتمويل الاستهلاكي </c:v>
                </c:pt>
                <c:pt idx="11">
                  <c:v>المصرية للتمويل الاستهلاكي </c:v>
                </c:pt>
                <c:pt idx="12">
                  <c:v>ام ال اف للتمويل العقارى والتأجير التممويلى والتخصيم والتمويل الاستهلاكى </c:v>
                </c:pt>
              </c:strCache>
            </c:strRef>
          </c:cat>
          <c:val>
            <c:numRef>
              <c:f>'التمويل الاستهلاكي فبراير 2022'!$G$95:$G$107</c:f>
              <c:numCache>
                <c:formatCode>0.00%</c:formatCode>
                <c:ptCount val="13"/>
                <c:pt idx="0">
                  <c:v>0.37280606750553741</c:v>
                </c:pt>
                <c:pt idx="1">
                  <c:v>0.2787355085411079</c:v>
                </c:pt>
                <c:pt idx="2">
                  <c:v>0.16713797123069579</c:v>
                </c:pt>
                <c:pt idx="3">
                  <c:v>8.3535306110092855E-2</c:v>
                </c:pt>
                <c:pt idx="4">
                  <c:v>3.5484135848243739E-2</c:v>
                </c:pt>
                <c:pt idx="5">
                  <c:v>2.4002877978556422E-2</c:v>
                </c:pt>
                <c:pt idx="6">
                  <c:v>1.6485169295193031E-2</c:v>
                </c:pt>
                <c:pt idx="7">
                  <c:v>6.9076930171641611E-3</c:v>
                </c:pt>
                <c:pt idx="8">
                  <c:v>6.5703311489147716E-3</c:v>
                </c:pt>
                <c:pt idx="9">
                  <c:v>5.5625844400626632E-3</c:v>
                </c:pt>
                <c:pt idx="10">
                  <c:v>1.4544160858236343E-3</c:v>
                </c:pt>
                <c:pt idx="11">
                  <c:v>9.9397319963416358E-4</c:v>
                </c:pt>
                <c:pt idx="12" formatCode="0.000%">
                  <c:v>3.2396559897333751E-4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8724-432F-97A4-A9990DE09C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066487725812808"/>
          <c:w val="0.98980255293409847"/>
          <c:h val="0.304249939982129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ar-EG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+mn-lt"/>
                <a:ea typeface="+mn-ea"/>
                <a:cs typeface="Simplified Arabic" panose="02020603050405020304" pitchFamily="18" charset="-78"/>
              </a:rPr>
              <a:t>قيمة التعويضات المسددة (وفقاً لفروع التأمين) عن الفترة يناير- فبراير 2022</a:t>
            </a:r>
          </a:p>
        </c:rich>
      </c:tx>
      <c:layout>
        <c:manualLayout>
          <c:xMode val="edge"/>
          <c:yMode val="edge"/>
          <c:x val="0.16718521417909263"/>
          <c:y val="3.564999276622578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+mn-lt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841299359273382E-2"/>
          <c:y val="0.26552977374666975"/>
          <c:w val="0.96315346379223632"/>
          <c:h val="0.56543031823666401"/>
        </c:manualLayout>
      </c:layout>
      <c:pie3DChart>
        <c:varyColors val="1"/>
        <c:ser>
          <c:idx val="0"/>
          <c:order val="0"/>
          <c:tx>
            <c:strRef>
              <c:f>'التأمين فبراير 2022'!$L$98</c:f>
              <c:strCache>
                <c:ptCount val="1"/>
                <c:pt idx="0">
                  <c:v>قيمة التعويضات المسددة</c:v>
                </c:pt>
              </c:strCache>
            </c:strRef>
          </c:tx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06-4219-95AC-8218D0134123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606-4219-95AC-8218D0134123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606-4219-95AC-8218D0134123}"/>
              </c:ext>
            </c:extLst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606-4219-95AC-8218D0134123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606-4219-95AC-8218D0134123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606-4219-95AC-8218D0134123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606-4219-95AC-8218D0134123}"/>
              </c:ext>
            </c:extLst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F40-4EFE-9564-64AAF3743FFD}"/>
              </c:ext>
            </c:extLst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40-4EFE-9564-64AAF3743FFD}"/>
              </c:ext>
            </c:extLst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F40-4EFE-9564-64AAF3743FFD}"/>
              </c:ext>
            </c:extLst>
          </c:dPt>
          <c:dPt>
            <c:idx val="10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3.7628276677850535E-4"/>
                  <c:y val="-2.56122408075619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739505396113902E-2"/>
                  <c:y val="-1.83194568992197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147608666414745E-2"/>
                  <c:y val="2.88231819368476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3062432300171768E-3"/>
                  <c:y val="-4.702461945362316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394838256858393E-3"/>
                  <c:y val="-7.067529673226736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7632625217073254E-2"/>
                  <c:y val="-2.663087016708085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205999802876008E-3"/>
                  <c:y val="-5.88614548086488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ar-EG" sz="1300" b="1" i="0" u="none" strike="noStrike" kern="1200" baseline="0">
                      <a:solidFill>
                        <a:srgbClr val="203864"/>
                      </a:solidFill>
                      <a:latin typeface="Simplified Arabic" panose="02020603050405020304" pitchFamily="18" charset="-78"/>
                      <a:ea typeface="+mn-ea"/>
                      <a:cs typeface="Simplified Arabic" panose="02020603050405020304" pitchFamily="18" charset="-78"/>
                    </a:defRPr>
                  </a:pPr>
                  <a:endParaRPr lang="ar-EG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944170285029823E-2"/>
                      <c:h val="6.6034801243529645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2.4351327516495595E-4"/>
                  <c:y val="-0.1063433993692474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4789298262171579E-2"/>
                  <c:y val="-8.8031267811007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5340965958960457E-2"/>
                  <c:y val="-4.820583068654520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5.0950015547196727E-2"/>
                  <c:y val="-1.056599043595342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3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'التأمين فبراير 2022'!$K$100:$K$110</c:f>
              <c:strCache>
                <c:ptCount val="11"/>
                <c:pt idx="0">
                  <c:v>العلاج الطبي</c:v>
                </c:pt>
                <c:pt idx="1">
                  <c:v>السيارات التكميلية</c:v>
                </c:pt>
                <c:pt idx="2">
                  <c:v>الحوادث و المسئوليات</c:v>
                </c:pt>
                <c:pt idx="3">
                  <c:v>الحريق</c:v>
                </c:pt>
                <c:pt idx="4">
                  <c:v>السيارات الإجبارية</c:v>
                </c:pt>
                <c:pt idx="5">
                  <c:v>الهندسى</c:v>
                </c:pt>
                <c:pt idx="6">
                  <c:v>البترول</c:v>
                </c:pt>
                <c:pt idx="7">
                  <c:v>الطيران</c:v>
                </c:pt>
                <c:pt idx="8">
                  <c:v>النقل البحرى</c:v>
                </c:pt>
                <c:pt idx="9">
                  <c:v>أجسام السفن</c:v>
                </c:pt>
                <c:pt idx="10">
                  <c:v>النقل الداخلى</c:v>
                </c:pt>
              </c:strCache>
            </c:strRef>
          </c:cat>
          <c:val>
            <c:numRef>
              <c:f>'التأمين فبراير 2022'!$L$100:$L$110</c:f>
              <c:numCache>
                <c:formatCode>0.00%</c:formatCode>
                <c:ptCount val="11"/>
                <c:pt idx="0">
                  <c:v>0.48564413830730407</c:v>
                </c:pt>
                <c:pt idx="1">
                  <c:v>0.24087840141853642</c:v>
                </c:pt>
                <c:pt idx="2">
                  <c:v>8.354361317602127E-2</c:v>
                </c:pt>
                <c:pt idx="3">
                  <c:v>7.1131419218440961E-2</c:v>
                </c:pt>
                <c:pt idx="4">
                  <c:v>4.8762190547636905E-2</c:v>
                </c:pt>
                <c:pt idx="5">
                  <c:v>1.711791584259701E-2</c:v>
                </c:pt>
                <c:pt idx="6">
                  <c:v>1.5822137352519947E-2</c:v>
                </c:pt>
                <c:pt idx="7">
                  <c:v>1.2275796221782717E-2</c:v>
                </c:pt>
                <c:pt idx="8">
                  <c:v>1.1866603014389958E-2</c:v>
                </c:pt>
                <c:pt idx="9">
                  <c:v>6.8880856577780798E-3</c:v>
                </c:pt>
                <c:pt idx="10">
                  <c:v>6.0696992429925658E-3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40-4EFE-9564-64AAF3743F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11533748808727E-2"/>
          <c:y val="0.83299769027929282"/>
          <c:w val="0.93971402292662121"/>
          <c:h val="0.1615284486738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EG" sz="13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normalizeH="0" baseline="0">
                <a:solidFill>
                  <a:srgbClr val="203864"/>
                </a:solidFill>
                <a:latin typeface="Simplified Arabic" panose="02020603050405020304" pitchFamily="18" charset="-78"/>
                <a:ea typeface="+mj-ea"/>
                <a:cs typeface="Simplified Arabic" panose="02020603050405020304" pitchFamily="18" charset="-78"/>
              </a:rPr>
              <a:t>الحصص السوقية لمقدمي خدمة التمويل الاستهلاكي عن الفترة يناير-فبراير 2022</a:t>
            </a:r>
          </a:p>
        </c:rich>
      </c:tx>
      <c:layout>
        <c:manualLayout>
          <c:xMode val="edge"/>
          <c:yMode val="edge"/>
          <c:x val="0.10386452343134452"/>
          <c:y val="2.3682657510669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normalizeH="0" baseline="0">
              <a:solidFill>
                <a:srgbClr val="203864"/>
              </a:solidFill>
              <a:latin typeface="Simplified Arabic" panose="02020603050405020304" pitchFamily="18" charset="-78"/>
              <a:ea typeface="+mj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58729107958495"/>
          <c:y val="0.2600169204615746"/>
          <c:w val="0.82304779250375149"/>
          <c:h val="0.45887727636841408"/>
        </c:manualLayout>
      </c:layout>
      <c:pie3DChart>
        <c:varyColors val="1"/>
        <c:ser>
          <c:idx val="0"/>
          <c:order val="0"/>
          <c:tx>
            <c:strRef>
              <c:f>'التمويل الاستهلاكي فبراير 2022'!$G$111:$G$112</c:f>
              <c:strCache>
                <c:ptCount val="2"/>
                <c:pt idx="0">
                  <c:v>الحصص السوقية %  </c:v>
                </c:pt>
              </c:strCache>
            </c:strRef>
          </c:tx>
          <c:spPr>
            <a:solidFill>
              <a:srgbClr val="203864"/>
            </a:solidFill>
          </c:spPr>
          <c:dPt>
            <c:idx val="0"/>
            <c:bubble3D val="0"/>
            <c:spPr>
              <a:solidFill>
                <a:srgbClr val="20386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724-432F-97A4-A9990DE09C70}"/>
              </c:ext>
            </c:extLst>
          </c:dPt>
          <c:dPt>
            <c:idx val="1"/>
            <c:bubble3D val="0"/>
            <c:spPr>
              <a:solidFill>
                <a:srgbClr val="9966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724-432F-97A4-A9990DE09C70}"/>
              </c:ext>
            </c:extLst>
          </c:dPt>
          <c:dPt>
            <c:idx val="2"/>
            <c:bubble3D val="0"/>
            <c:spPr>
              <a:solidFill>
                <a:srgbClr val="A6A6A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724-432F-97A4-A9990DE09C70}"/>
              </c:ext>
            </c:extLst>
          </c:dPt>
          <c:dPt>
            <c:idx val="3"/>
            <c:bubble3D val="0"/>
            <c:spPr>
              <a:solidFill>
                <a:srgbClr val="ED7A3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724-432F-97A4-A9990DE09C70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724-432F-97A4-A9990DE09C70}"/>
              </c:ext>
            </c:extLst>
          </c:dPt>
          <c:dPt>
            <c:idx val="5"/>
            <c:bubble3D val="0"/>
            <c:spPr>
              <a:solidFill>
                <a:srgbClr val="6633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724-432F-97A4-A9990DE09C70}"/>
              </c:ext>
            </c:extLst>
          </c:dPt>
          <c:dPt>
            <c:idx val="6"/>
            <c:bubble3D val="0"/>
            <c:spPr>
              <a:solidFill>
                <a:srgbClr val="00003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724-432F-97A4-A9990DE09C70}"/>
              </c:ext>
            </c:extLst>
          </c:dPt>
          <c:dPt>
            <c:idx val="7"/>
            <c:bubble3D val="0"/>
            <c:spPr>
              <a:solidFill>
                <a:srgbClr val="BDD7E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724-432F-97A4-A9990DE09C70}"/>
              </c:ext>
            </c:extLst>
          </c:dPt>
          <c:dPt>
            <c:idx val="8"/>
            <c:bubble3D val="0"/>
            <c:spPr>
              <a:solidFill>
                <a:srgbClr val="91470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724-432F-97A4-A9990DE09C70}"/>
              </c:ext>
            </c:extLst>
          </c:dPt>
          <c:dPt>
            <c:idx val="9"/>
            <c:bubble3D val="0"/>
            <c:spPr>
              <a:solidFill>
                <a:srgbClr val="2F559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rgbClr val="A5A5A5">
                  <a:lumMod val="50000"/>
                </a:srgb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-2.8024080297816535E-2"/>
                  <c:y val="-2.51788291646179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8533110409497737E-2"/>
                  <c:y val="-1.37339068170643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5539130483951869E-2"/>
                  <c:y val="-5.0357658329235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2545150558406001E-2"/>
                  <c:y val="-8.24034409023861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7.006020074454198E-3"/>
                  <c:y val="-8.6981409841407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4296655577019536E-2"/>
                  <c:y val="-6.180258067678962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9.4581271005130807E-2"/>
                  <c:y val="-2.28898446951072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ar-EG" sz="14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SimHei" panose="02010609060101010101" pitchFamily="49" charset="-122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'التمويل الاستهلاكي فبراير 2022'!$F$113:$F$123</c:f>
              <c:strCache>
                <c:ptCount val="11"/>
                <c:pt idx="0">
                  <c:v>بي تك للتجارة و التوزيع</c:v>
                </c:pt>
                <c:pt idx="1">
                  <c:v>امان للخدمات المالية </c:v>
                </c:pt>
                <c:pt idx="2">
                  <c:v>المنصور للسيارات (منصور شيفورليه)</c:v>
                </c:pt>
                <c:pt idx="3">
                  <c:v>راية للالكترونيات</c:v>
                </c:pt>
                <c:pt idx="4">
                  <c:v>اس ام جي لخدامات التقسيط </c:v>
                </c:pt>
                <c:pt idx="5">
                  <c:v>بافاريان كونتكت لتجارة السيارات</c:v>
                </c:pt>
                <c:pt idx="6">
                  <c:v>مشروعي للتجارة </c:v>
                </c:pt>
                <c:pt idx="7">
                  <c:v>عز العرب كونتكت </c:v>
                </c:pt>
                <c:pt idx="8">
                  <c:v>كونتكت المصرية العالمية</c:v>
                </c:pt>
                <c:pt idx="9">
                  <c:v>مانترا للسيارات </c:v>
                </c:pt>
                <c:pt idx="10">
                  <c:v>ار أي زد جروب (رزق الله)</c:v>
                </c:pt>
              </c:strCache>
            </c:strRef>
          </c:cat>
          <c:val>
            <c:numRef>
              <c:f>'التمويل الاستهلاكي فبراير 2022'!$G$113:$G$123</c:f>
              <c:numCache>
                <c:formatCode>0.00%</c:formatCode>
                <c:ptCount val="11"/>
                <c:pt idx="0">
                  <c:v>0.46808451522785838</c:v>
                </c:pt>
                <c:pt idx="1">
                  <c:v>0.29484391980506358</c:v>
                </c:pt>
                <c:pt idx="2">
                  <c:v>6.2009837737936981E-2</c:v>
                </c:pt>
                <c:pt idx="3">
                  <c:v>5.2648000875054835E-2</c:v>
                </c:pt>
                <c:pt idx="4">
                  <c:v>3.7512807249797123E-2</c:v>
                </c:pt>
                <c:pt idx="5">
                  <c:v>3.2644042369217023E-2</c:v>
                </c:pt>
                <c:pt idx="6">
                  <c:v>2.7217854578354975E-2</c:v>
                </c:pt>
                <c:pt idx="7">
                  <c:v>1.9370909657185555E-2</c:v>
                </c:pt>
                <c:pt idx="8">
                  <c:v>2.1308799446943779E-3</c:v>
                </c:pt>
                <c:pt idx="9">
                  <c:v>1.8282310076489562E-3</c:v>
                </c:pt>
                <c:pt idx="10">
                  <c:v>1.7090015471882298E-3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8724-432F-97A4-A9990DE09C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93247547235025"/>
          <c:w val="0.98980255293409847"/>
          <c:h val="0.21047524153020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ar-EG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قيمة الأقساط المحصلة (وفقاً لنوع التأمين) عن </a:t>
            </a:r>
            <a:endParaRPr lang="en-US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endParaRPr>
          </a:p>
          <a:p>
            <a:pPr algn="ctr" rtl="1"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شهر فبراير 2022</a:t>
            </a:r>
          </a:p>
        </c:rich>
      </c:tx>
      <c:layout>
        <c:manualLayout>
          <c:xMode val="edge"/>
          <c:yMode val="edge"/>
          <c:x val="0.21423393920164385"/>
          <c:y val="1.75943992398560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7052799169334604"/>
          <c:y val="0.2685007979799327"/>
          <c:w val="0.77268927922471231"/>
          <c:h val="0.51006949538327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'التأمين فبراير 2022'!$B$50</c:f>
              <c:strCache>
                <c:ptCount val="1"/>
                <c:pt idx="0">
                  <c:v>قيمة الأقساط المحصلة للتأمين التجارى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2022'!$C$48:$D$48</c:f>
              <c:strCache>
                <c:ptCount val="2"/>
                <c:pt idx="0">
                  <c:v> 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'التأمين فبراير 2022'!$C$50:$D$50</c:f>
              <c:numCache>
                <c:formatCode>#,##0.0</c:formatCode>
                <c:ptCount val="2"/>
                <c:pt idx="0">
                  <c:v>3302.1</c:v>
                </c:pt>
                <c:pt idx="1">
                  <c:v>3468.4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BF-4558-8606-B5E1F3AEAAB3}"/>
            </c:ext>
          </c:extLst>
        </c:ser>
        <c:ser>
          <c:idx val="1"/>
          <c:order val="1"/>
          <c:tx>
            <c:strRef>
              <c:f>'التأمين فبراير 2022'!$B$51</c:f>
              <c:strCache>
                <c:ptCount val="1"/>
                <c:pt idx="0">
                  <c:v>قيمة الأقساط المحصلة للتأمين التكافلى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5956111034820549E-3"/>
                  <c:y val="1.4114686831775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2022'!$C$48:$D$48</c:f>
              <c:strCache>
                <c:ptCount val="2"/>
                <c:pt idx="0">
                  <c:v> 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'التأمين فبراير 2022'!$C$51:$D$51</c:f>
              <c:numCache>
                <c:formatCode>#,##0.0</c:formatCode>
                <c:ptCount val="2"/>
                <c:pt idx="0">
                  <c:v>501.1</c:v>
                </c:pt>
                <c:pt idx="1">
                  <c:v>345.3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BF-4558-8606-B5E1F3AEAA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18735320"/>
        <c:axId val="518741984"/>
      </c:barChart>
      <c:catAx>
        <c:axId val="518735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18741984"/>
        <c:crosses val="autoZero"/>
        <c:auto val="0"/>
        <c:lblAlgn val="ctr"/>
        <c:lblOffset val="100"/>
        <c:noMultiLvlLbl val="1"/>
      </c:catAx>
      <c:valAx>
        <c:axId val="518741984"/>
        <c:scaling>
          <c:orientation val="minMax"/>
          <c:max val="4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8.7280526229012514E-3"/>
              <c:y val="0.4034729503623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18735320"/>
        <c:crosses val="max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693540232537811E-2"/>
          <c:y val="0.88848538120690779"/>
          <c:w val="0.97230627090580501"/>
          <c:h val="0.10295388968860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قيمة التعويضات المسددة (وفقاً لنوع التأمين) عن</a:t>
            </a:r>
          </a:p>
          <a:p>
            <a:pPr algn="ctr" rtl="1"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شهر فبراير 2022 </a:t>
            </a:r>
          </a:p>
        </c:rich>
      </c:tx>
      <c:layout>
        <c:manualLayout>
          <c:xMode val="edge"/>
          <c:yMode val="edge"/>
          <c:x val="0.20061877404252018"/>
          <c:y val="1.3105666836044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7050775656004771"/>
          <c:y val="0.26652523423669466"/>
          <c:w val="0.77507548916770941"/>
          <c:h val="0.50705348681082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'التأمين فبراير 2022'!$B$53</c:f>
              <c:strCache>
                <c:ptCount val="1"/>
                <c:pt idx="0">
                  <c:v>قيمة التعويضات المسددة للتأمين التجارى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6.928549469979604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2022'!$C$48:$D$48</c:f>
              <c:strCache>
                <c:ptCount val="2"/>
                <c:pt idx="0">
                  <c:v> 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'التأمين فبراير 2022'!$C$53:$D$53</c:f>
              <c:numCache>
                <c:formatCode>#,##0.0</c:formatCode>
                <c:ptCount val="2"/>
                <c:pt idx="0">
                  <c:v>1673.2</c:v>
                </c:pt>
                <c:pt idx="1">
                  <c:v>1314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E2-4EC5-965D-5F87CAAEF6B9}"/>
            </c:ext>
          </c:extLst>
        </c:ser>
        <c:ser>
          <c:idx val="2"/>
          <c:order val="1"/>
          <c:tx>
            <c:strRef>
              <c:f>'التأمين فبراير 2022'!$B$54</c:f>
              <c:strCache>
                <c:ptCount val="1"/>
                <c:pt idx="0">
                  <c:v>قيمة التعويضات المسددة  للتأمين التكافلى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928549469979604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321152631584642E-3"/>
                  <c:y val="1.03928242049695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2022'!$C$48:$D$48</c:f>
              <c:strCache>
                <c:ptCount val="2"/>
                <c:pt idx="0">
                  <c:v> فبراير 2022</c:v>
                </c:pt>
                <c:pt idx="1">
                  <c:v>فبراير 2021</c:v>
                </c:pt>
              </c:strCache>
            </c:strRef>
          </c:cat>
          <c:val>
            <c:numRef>
              <c:f>'التأمين فبراير 2022'!$C$54:$D$54</c:f>
              <c:numCache>
                <c:formatCode>#,##0.0</c:formatCode>
                <c:ptCount val="2"/>
                <c:pt idx="0">
                  <c:v>229.7</c:v>
                </c:pt>
                <c:pt idx="1">
                  <c:v>166.4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BB-4B7C-9612-184C04C410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18741200"/>
        <c:axId val="518737280"/>
      </c:barChart>
      <c:catAx>
        <c:axId val="5187412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18737280"/>
        <c:crosses val="autoZero"/>
        <c:auto val="0"/>
        <c:lblAlgn val="ctr"/>
        <c:lblOffset val="100"/>
        <c:noMultiLvlLbl val="1"/>
      </c:catAx>
      <c:valAx>
        <c:axId val="518737280"/>
        <c:scaling>
          <c:orientation val="minMax"/>
          <c:max val="2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7.8870611377961416E-3"/>
              <c:y val="0.3940397730528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18741200"/>
        <c:crosses val="max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367187665062527"/>
          <c:w val="0.99110735912166936"/>
          <c:h val="0.146328191248716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قيمة الأقساط المحصلة التراكمية (وفقاً لنوع التأمين) عن </a:t>
            </a:r>
          </a:p>
          <a:p>
            <a:pPr algn="ctr" rtl="1">
              <a:defRPr lang="ar-EG" sz="1600" b="1">
                <a:solidFill>
                  <a:srgbClr val="203864"/>
                </a:solidFill>
                <a:latin typeface="Simplified Arabic" panose="02020603050405020304" pitchFamily="18" charset="-78"/>
                <a:cs typeface="Simplified Arabic" panose="02020603050405020304" pitchFamily="18" charset="-78"/>
              </a:defRPr>
            </a:pPr>
            <a:r>
              <a:rPr lang="en-US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 </a:t>
            </a:r>
            <a:r>
              <a:rPr lang="ar-EG" sz="1600" b="1" i="0" u="none" strike="noStrike" kern="1200" spc="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rPr>
              <a:t>الفترة يناير- فبراير 2022</a:t>
            </a:r>
          </a:p>
        </c:rich>
      </c:tx>
      <c:layout>
        <c:manualLayout>
          <c:xMode val="edge"/>
          <c:yMode val="edge"/>
          <c:x val="0.14871165412687079"/>
          <c:y val="1.4456062441474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EG" sz="1600" b="1" i="0" u="none" strike="noStrike" kern="1200" spc="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title>
    <c:autoTitleDeleted val="0"/>
    <c:plotArea>
      <c:layout>
        <c:manualLayout>
          <c:layoutTarget val="inner"/>
          <c:xMode val="edge"/>
          <c:yMode val="edge"/>
          <c:x val="0.18577615601056727"/>
          <c:y val="0.25862059126410786"/>
          <c:w val="0.79200155013438323"/>
          <c:h val="0.50561252149732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'التأمين فبراير 2022'!$B$64</c:f>
              <c:strCache>
                <c:ptCount val="1"/>
                <c:pt idx="0">
                  <c:v>قيمة الأقساط المحصلة للتأمين التجارى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2022'!$C$31:$D$33</c:f>
              <c:strCache>
                <c:ptCount val="2"/>
                <c:pt idx="0">
                  <c:v>يناير- فبراير 2022</c:v>
                </c:pt>
                <c:pt idx="1">
                  <c:v>يناير- فبراير 2021</c:v>
                </c:pt>
              </c:strCache>
            </c:strRef>
          </c:cat>
          <c:val>
            <c:numRef>
              <c:f>'التأمين فبراير 2022'!$C$64:$D$64</c:f>
              <c:numCache>
                <c:formatCode>#,##0.0</c:formatCode>
                <c:ptCount val="2"/>
                <c:pt idx="0">
                  <c:v>7361.9</c:v>
                </c:pt>
                <c:pt idx="1">
                  <c:v>6844.7000000000007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32-4398-A066-3278E9600777}"/>
            </c:ext>
          </c:extLst>
        </c:ser>
        <c:ser>
          <c:idx val="1"/>
          <c:order val="1"/>
          <c:tx>
            <c:strRef>
              <c:f>'التأمين فبراير 2022'!$B$65</c:f>
              <c:strCache>
                <c:ptCount val="1"/>
                <c:pt idx="0">
                  <c:v>قيمة الأقساط المحصلة للتأمين التكافلى</c:v>
                </c:pt>
              </c:strCache>
            </c:strRef>
          </c:tx>
          <c:spPr>
            <a:solidFill>
              <a:srgbClr val="2038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ar-EG" sz="1100" b="1" i="0" u="none" strike="noStrike" kern="1200" baseline="0">
                    <a:solidFill>
                      <a:schemeClr val="bg1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endParaRPr lang="ar-EG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'التأمين فبراير 2022'!$C$31:$D$33</c:f>
              <c:strCache>
                <c:ptCount val="2"/>
                <c:pt idx="0">
                  <c:v>يناير- فبراير 2022</c:v>
                </c:pt>
                <c:pt idx="1">
                  <c:v>يناير- فبراير 2021</c:v>
                </c:pt>
              </c:strCache>
            </c:strRef>
          </c:cat>
          <c:val>
            <c:numRef>
              <c:f>'التأمين فبراير 2022'!$C$65:$D$65</c:f>
              <c:numCache>
                <c:formatCode>#,##0.0</c:formatCode>
                <c:ptCount val="2"/>
                <c:pt idx="0">
                  <c:v>1031.5</c:v>
                </c:pt>
                <c:pt idx="1">
                  <c:v>769.1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32-4398-A066-3278E96007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18741592"/>
        <c:axId val="518736496"/>
      </c:barChart>
      <c:catAx>
        <c:axId val="5187415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18736496"/>
        <c:crosses val="autoZero"/>
        <c:auto val="1"/>
        <c:lblAlgn val="ctr"/>
        <c:lblOffset val="100"/>
        <c:noMultiLvlLbl val="0"/>
      </c:catAx>
      <c:valAx>
        <c:axId val="518736496"/>
        <c:scaling>
          <c:orientation val="minMax"/>
          <c:max val="1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1">
                  <a:def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defRPr>
                </a:pPr>
                <a:r>
                  <a:rPr lang="ar-EG" sz="1100" b="1" i="0" u="none" strike="noStrike" kern="1200" baseline="0">
                    <a:solidFill>
                      <a:srgbClr val="203864"/>
                    </a:solidFill>
                    <a:latin typeface="Simplified Arabic" panose="02020603050405020304" pitchFamily="18" charset="-78"/>
                    <a:ea typeface="+mn-ea"/>
                    <a:cs typeface="Simplified Arabic" panose="02020603050405020304" pitchFamily="18" charset="-78"/>
                  </a:rPr>
                  <a:t>مليون جنيه</a:t>
                </a:r>
              </a:p>
            </c:rich>
          </c:tx>
          <c:layout>
            <c:manualLayout>
              <c:xMode val="edge"/>
              <c:yMode val="edge"/>
              <c:x val="2.0141626053950777E-2"/>
              <c:y val="0.41217554285644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1">
                <a:defRPr lang="ar-EG" sz="1100" b="1" i="0" u="none" strike="noStrike" kern="1200" baseline="0">
                  <a:solidFill>
                    <a:srgbClr val="203864"/>
                  </a:solidFill>
                  <a:latin typeface="Simplified Arabic" panose="02020603050405020304" pitchFamily="18" charset="-78"/>
                  <a:ea typeface="+mn-ea"/>
                  <a:cs typeface="Simplified Arabic" panose="02020603050405020304" pitchFamily="18" charset="-78"/>
                </a:defRPr>
              </a:pPr>
              <a:endParaRPr lang="ar-EG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rgbClr val="203864"/>
                </a:solidFill>
                <a:latin typeface="Simplified Arabic" panose="02020603050405020304" pitchFamily="18" charset="-78"/>
                <a:ea typeface="+mn-ea"/>
                <a:cs typeface="Simplified Arabic" panose="02020603050405020304" pitchFamily="18" charset="-78"/>
              </a:defRPr>
            </a:pPr>
            <a:endParaRPr lang="ar-EG"/>
          </a:p>
        </c:txPr>
        <c:crossAx val="518741592"/>
        <c:crosses val="max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954093386284336E-2"/>
          <c:y val="0.88205697872032296"/>
          <c:w val="0.87253493532988369"/>
          <c:h val="9.32949485953592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1" i="0" u="none" strike="noStrike" kern="1200" baseline="0">
              <a:solidFill>
                <a:srgbClr val="203864"/>
              </a:solidFill>
              <a:latin typeface="Simplified Arabic" panose="02020603050405020304" pitchFamily="18" charset="-78"/>
              <a:ea typeface="+mn-ea"/>
              <a:cs typeface="Simplified Arabic" panose="02020603050405020304" pitchFamily="18" charset="-78"/>
            </a:defRPr>
          </a:pPr>
          <a:endParaRPr lang="ar-E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12" Type="http://schemas.openxmlformats.org/officeDocument/2006/relationships/chart" Target="../charts/chart34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0" Type="http://schemas.openxmlformats.org/officeDocument/2006/relationships/chart" Target="../charts/chart32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1107282</xdr:colOff>
      <xdr:row>2</xdr:row>
      <xdr:rowOff>309564</xdr:rowOff>
    </xdr:from>
    <xdr:to>
      <xdr:col>9</xdr:col>
      <xdr:colOff>222251</xdr:colOff>
      <xdr:row>20</xdr:row>
      <xdr:rowOff>86747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297657</xdr:colOff>
      <xdr:row>2</xdr:row>
      <xdr:rowOff>279400</xdr:rowOff>
    </xdr:from>
    <xdr:to>
      <xdr:col>12</xdr:col>
      <xdr:colOff>1428750</xdr:colOff>
      <xdr:row>20</xdr:row>
      <xdr:rowOff>83343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1119189</xdr:colOff>
      <xdr:row>21</xdr:row>
      <xdr:rowOff>100354</xdr:rowOff>
    </xdr:from>
    <xdr:to>
      <xdr:col>9</xdr:col>
      <xdr:colOff>294256</xdr:colOff>
      <xdr:row>40</xdr:row>
      <xdr:rowOff>68034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392906</xdr:colOff>
      <xdr:row>21</xdr:row>
      <xdr:rowOff>94119</xdr:rowOff>
    </xdr:from>
    <xdr:to>
      <xdr:col>12</xdr:col>
      <xdr:colOff>1369219</xdr:colOff>
      <xdr:row>40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452439</xdr:colOff>
      <xdr:row>77</xdr:row>
      <xdr:rowOff>166686</xdr:rowOff>
    </xdr:from>
    <xdr:to>
      <xdr:col>37</xdr:col>
      <xdr:colOff>302759</xdr:colOff>
      <xdr:row>95</xdr:row>
      <xdr:rowOff>69736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354010</xdr:colOff>
      <xdr:row>95</xdr:row>
      <xdr:rowOff>166120</xdr:rowOff>
    </xdr:from>
    <xdr:to>
      <xdr:col>37</xdr:col>
      <xdr:colOff>194127</xdr:colOff>
      <xdr:row>115</xdr:row>
      <xdr:rowOff>32317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1112383</xdr:colOff>
      <xdr:row>40</xdr:row>
      <xdr:rowOff>167935</xdr:rowOff>
    </xdr:from>
    <xdr:to>
      <xdr:col>9</xdr:col>
      <xdr:colOff>250032</xdr:colOff>
      <xdr:row>56</xdr:row>
      <xdr:rowOff>57830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379299</xdr:colOff>
      <xdr:row>40</xdr:row>
      <xdr:rowOff>157616</xdr:rowOff>
    </xdr:from>
    <xdr:to>
      <xdr:col>12</xdr:col>
      <xdr:colOff>1333499</xdr:colOff>
      <xdr:row>56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1202531</xdr:colOff>
      <xdr:row>57</xdr:row>
      <xdr:rowOff>219413</xdr:rowOff>
    </xdr:from>
    <xdr:to>
      <xdr:col>9</xdr:col>
      <xdr:colOff>321469</xdr:colOff>
      <xdr:row>75</xdr:row>
      <xdr:rowOff>157387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576603</xdr:colOff>
      <xdr:row>57</xdr:row>
      <xdr:rowOff>257969</xdr:rowOff>
    </xdr:from>
    <xdr:to>
      <xdr:col>12</xdr:col>
      <xdr:colOff>1357312</xdr:colOff>
      <xdr:row>75</xdr:row>
      <xdr:rowOff>166803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1385094</xdr:colOff>
      <xdr:row>77</xdr:row>
      <xdr:rowOff>170656</xdr:rowOff>
    </xdr:from>
    <xdr:to>
      <xdr:col>25</xdr:col>
      <xdr:colOff>362290</xdr:colOff>
      <xdr:row>95</xdr:row>
      <xdr:rowOff>39687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1282474</xdr:colOff>
      <xdr:row>95</xdr:row>
      <xdr:rowOff>125186</xdr:rowOff>
    </xdr:from>
    <xdr:to>
      <xdr:col>25</xdr:col>
      <xdr:colOff>302760</xdr:colOff>
      <xdr:row>114</xdr:row>
      <xdr:rowOff>153083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362293</xdr:colOff>
      <xdr:row>140</xdr:row>
      <xdr:rowOff>292552</xdr:rowOff>
    </xdr:from>
    <xdr:to>
      <xdr:col>12</xdr:col>
      <xdr:colOff>76541</xdr:colOff>
      <xdr:row>156</xdr:row>
      <xdr:rowOff>214992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334282</xdr:colOff>
      <xdr:row>156</xdr:row>
      <xdr:rowOff>234949</xdr:rowOff>
    </xdr:from>
    <xdr:to>
      <xdr:col>12</xdr:col>
      <xdr:colOff>178594</xdr:colOff>
      <xdr:row>171</xdr:row>
      <xdr:rowOff>107950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2081892</xdr:colOff>
      <xdr:row>57</xdr:row>
      <xdr:rowOff>8163</xdr:rowOff>
    </xdr:from>
    <xdr:to>
      <xdr:col>13</xdr:col>
      <xdr:colOff>277245</xdr:colOff>
      <xdr:row>74</xdr:row>
      <xdr:rowOff>126546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505358</xdr:colOff>
      <xdr:row>20</xdr:row>
      <xdr:rowOff>128896</xdr:rowOff>
    </xdr:from>
    <xdr:to>
      <xdr:col>21</xdr:col>
      <xdr:colOff>301570</xdr:colOff>
      <xdr:row>33</xdr:row>
      <xdr:rowOff>127775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571500</xdr:colOff>
      <xdr:row>20</xdr:row>
      <xdr:rowOff>113391</xdr:rowOff>
    </xdr:from>
    <xdr:to>
      <xdr:col>28</xdr:col>
      <xdr:colOff>217713</xdr:colOff>
      <xdr:row>33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190500</xdr:colOff>
      <xdr:row>56</xdr:row>
      <xdr:rowOff>171223</xdr:rowOff>
    </xdr:from>
    <xdr:to>
      <xdr:col>23</xdr:col>
      <xdr:colOff>381000</xdr:colOff>
      <xdr:row>75</xdr:row>
      <xdr:rowOff>238125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437697</xdr:colOff>
      <xdr:row>2</xdr:row>
      <xdr:rowOff>194469</xdr:rowOff>
    </xdr:from>
    <xdr:to>
      <xdr:col>26</xdr:col>
      <xdr:colOff>206375</xdr:colOff>
      <xdr:row>15</xdr:row>
      <xdr:rowOff>53862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1285874</xdr:colOff>
      <xdr:row>2</xdr:row>
      <xdr:rowOff>229053</xdr:rowOff>
    </xdr:from>
    <xdr:to>
      <xdr:col>17</xdr:col>
      <xdr:colOff>403678</xdr:colOff>
      <xdr:row>15</xdr:row>
      <xdr:rowOff>31750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476250</xdr:colOff>
      <xdr:row>42</xdr:row>
      <xdr:rowOff>246629</xdr:rowOff>
    </xdr:from>
    <xdr:to>
      <xdr:col>19</xdr:col>
      <xdr:colOff>476251</xdr:colOff>
      <xdr:row>54</xdr:row>
      <xdr:rowOff>142873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928686</xdr:colOff>
      <xdr:row>76</xdr:row>
      <xdr:rowOff>107155</xdr:rowOff>
    </xdr:from>
    <xdr:to>
      <xdr:col>13</xdr:col>
      <xdr:colOff>441853</xdr:colOff>
      <xdr:row>89</xdr:row>
      <xdr:rowOff>177536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217714</xdr:colOff>
      <xdr:row>0</xdr:row>
      <xdr:rowOff>102054</xdr:rowOff>
    </xdr:from>
    <xdr:to>
      <xdr:col>10</xdr:col>
      <xdr:colOff>452438</xdr:colOff>
      <xdr:row>16</xdr:row>
      <xdr:rowOff>170655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559708</xdr:colOff>
      <xdr:row>0</xdr:row>
      <xdr:rowOff>93208</xdr:rowOff>
    </xdr:from>
    <xdr:to>
      <xdr:col>16</xdr:col>
      <xdr:colOff>857250</xdr:colOff>
      <xdr:row>16</xdr:row>
      <xdr:rowOff>174284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326570</xdr:colOff>
      <xdr:row>131</xdr:row>
      <xdr:rowOff>226219</xdr:rowOff>
    </xdr:from>
    <xdr:to>
      <xdr:col>13</xdr:col>
      <xdr:colOff>525348</xdr:colOff>
      <xdr:row>147</xdr:row>
      <xdr:rowOff>66333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292099</xdr:colOff>
      <xdr:row>149</xdr:row>
      <xdr:rowOff>71663</xdr:rowOff>
    </xdr:from>
    <xdr:to>
      <xdr:col>13</xdr:col>
      <xdr:colOff>571499</xdr:colOff>
      <xdr:row>168</xdr:row>
      <xdr:rowOff>154214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584541</xdr:colOff>
      <xdr:row>25</xdr:row>
      <xdr:rowOff>154781</xdr:rowOff>
    </xdr:from>
    <xdr:to>
      <xdr:col>16</xdr:col>
      <xdr:colOff>727984</xdr:colOff>
      <xdr:row>42</xdr:row>
      <xdr:rowOff>147977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806224</xdr:colOff>
      <xdr:row>25</xdr:row>
      <xdr:rowOff>139925</xdr:rowOff>
    </xdr:from>
    <xdr:to>
      <xdr:col>21</xdr:col>
      <xdr:colOff>1307080</xdr:colOff>
      <xdr:row>42</xdr:row>
      <xdr:rowOff>273844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540089</xdr:colOff>
      <xdr:row>43</xdr:row>
      <xdr:rowOff>76880</xdr:rowOff>
    </xdr:from>
    <xdr:to>
      <xdr:col>16</xdr:col>
      <xdr:colOff>649628</xdr:colOff>
      <xdr:row>61</xdr:row>
      <xdr:rowOff>132443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743178</xdr:colOff>
      <xdr:row>43</xdr:row>
      <xdr:rowOff>99838</xdr:rowOff>
    </xdr:from>
    <xdr:to>
      <xdr:col>21</xdr:col>
      <xdr:colOff>1313089</xdr:colOff>
      <xdr:row>61</xdr:row>
      <xdr:rowOff>122464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1387928</xdr:colOff>
      <xdr:row>73</xdr:row>
      <xdr:rowOff>5103</xdr:rowOff>
    </xdr:from>
    <xdr:to>
      <xdr:col>10</xdr:col>
      <xdr:colOff>1047750</xdr:colOff>
      <xdr:row>92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1083468</xdr:colOff>
      <xdr:row>72</xdr:row>
      <xdr:rowOff>165099</xdr:rowOff>
    </xdr:from>
    <xdr:to>
      <xdr:col>16</xdr:col>
      <xdr:colOff>809625</xdr:colOff>
      <xdr:row>91</xdr:row>
      <xdr:rowOff>130968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437356</xdr:colOff>
      <xdr:row>99</xdr:row>
      <xdr:rowOff>70076</xdr:rowOff>
    </xdr:from>
    <xdr:to>
      <xdr:col>9</xdr:col>
      <xdr:colOff>1170893</xdr:colOff>
      <xdr:row>119</xdr:row>
      <xdr:rowOff>168501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1192325</xdr:colOff>
      <xdr:row>99</xdr:row>
      <xdr:rowOff>75975</xdr:rowOff>
    </xdr:from>
    <xdr:to>
      <xdr:col>15</xdr:col>
      <xdr:colOff>0</xdr:colOff>
      <xdr:row>119</xdr:row>
      <xdr:rowOff>158184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178594</xdr:colOff>
      <xdr:row>2</xdr:row>
      <xdr:rowOff>120387</xdr:rowOff>
    </xdr:from>
    <xdr:to>
      <xdr:col>8</xdr:col>
      <xdr:colOff>357187</xdr:colOff>
      <xdr:row>11</xdr:row>
      <xdr:rowOff>298980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1690687</xdr:colOff>
      <xdr:row>20</xdr:row>
      <xdr:rowOff>23811</xdr:rowOff>
    </xdr:from>
    <xdr:to>
      <xdr:col>12</xdr:col>
      <xdr:colOff>47626</xdr:colOff>
      <xdr:row>34</xdr:row>
      <xdr:rowOff>59530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1088007</xdr:colOff>
      <xdr:row>75</xdr:row>
      <xdr:rowOff>0</xdr:rowOff>
    </xdr:from>
    <xdr:to>
      <xdr:col>11</xdr:col>
      <xdr:colOff>261938</xdr:colOff>
      <xdr:row>93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1131093</xdr:colOff>
      <xdr:row>55</xdr:row>
      <xdr:rowOff>35719</xdr:rowOff>
    </xdr:from>
    <xdr:to>
      <xdr:col>11</xdr:col>
      <xdr:colOff>321470</xdr:colOff>
      <xdr:row>73</xdr:row>
      <xdr:rowOff>226219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544772</xdr:colOff>
      <xdr:row>2</xdr:row>
      <xdr:rowOff>108371</xdr:rowOff>
    </xdr:from>
    <xdr:to>
      <xdr:col>10</xdr:col>
      <xdr:colOff>1714499</xdr:colOff>
      <xdr:row>11</xdr:row>
      <xdr:rowOff>297655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1643063</xdr:colOff>
      <xdr:row>34</xdr:row>
      <xdr:rowOff>146445</xdr:rowOff>
    </xdr:from>
    <xdr:to>
      <xdr:col>12</xdr:col>
      <xdr:colOff>119063</xdr:colOff>
      <xdr:row>49</xdr:row>
      <xdr:rowOff>71438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702469</xdr:colOff>
      <xdr:row>15</xdr:row>
      <xdr:rowOff>55379</xdr:rowOff>
    </xdr:from>
    <xdr:to>
      <xdr:col>10</xdr:col>
      <xdr:colOff>132907</xdr:colOff>
      <xdr:row>28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420873</xdr:colOff>
      <xdr:row>58</xdr:row>
      <xdr:rowOff>199363</xdr:rowOff>
    </xdr:from>
    <xdr:to>
      <xdr:col>16</xdr:col>
      <xdr:colOff>595313</xdr:colOff>
      <xdr:row>81</xdr:row>
      <xdr:rowOff>178593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424215</xdr:colOff>
      <xdr:row>83</xdr:row>
      <xdr:rowOff>4298</xdr:rowOff>
    </xdr:from>
    <xdr:to>
      <xdr:col>17</xdr:col>
      <xdr:colOff>142876</xdr:colOff>
      <xdr:row>108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297655</xdr:colOff>
      <xdr:row>1</xdr:row>
      <xdr:rowOff>182166</xdr:rowOff>
    </xdr:from>
    <xdr:to>
      <xdr:col>10</xdr:col>
      <xdr:colOff>500061</xdr:colOff>
      <xdr:row>14</xdr:row>
      <xdr:rowOff>95249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260590</xdr:colOff>
      <xdr:row>15</xdr:row>
      <xdr:rowOff>53677</xdr:rowOff>
    </xdr:from>
    <xdr:to>
      <xdr:col>19</xdr:col>
      <xdr:colOff>183934</xdr:colOff>
      <xdr:row>28</xdr:row>
      <xdr:rowOff>130967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4482</xdr:col>
      <xdr:colOff>0</xdr:colOff>
      <xdr:row>80</xdr:row>
      <xdr:rowOff>28575</xdr:rowOff>
    </xdr:from>
    <xdr:to>
      <xdr:col>4490</xdr:col>
      <xdr:colOff>161925</xdr:colOff>
      <xdr:row>84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537030</xdr:colOff>
      <xdr:row>17</xdr:row>
      <xdr:rowOff>156483</xdr:rowOff>
    </xdr:from>
    <xdr:to>
      <xdr:col>21</xdr:col>
      <xdr:colOff>19050</xdr:colOff>
      <xdr:row>29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569233</xdr:colOff>
      <xdr:row>2</xdr:row>
      <xdr:rowOff>43089</xdr:rowOff>
    </xdr:from>
    <xdr:to>
      <xdr:col>21</xdr:col>
      <xdr:colOff>34017</xdr:colOff>
      <xdr:row>17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187780</xdr:colOff>
      <xdr:row>17</xdr:row>
      <xdr:rowOff>152553</xdr:rowOff>
    </xdr:from>
    <xdr:to>
      <xdr:col>29</xdr:col>
      <xdr:colOff>419101</xdr:colOff>
      <xdr:row>37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195944</xdr:colOff>
      <xdr:row>53</xdr:row>
      <xdr:rowOff>419100</xdr:rowOff>
    </xdr:from>
    <xdr:to>
      <xdr:col>21</xdr:col>
      <xdr:colOff>23813</xdr:colOff>
      <xdr:row>68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222248</xdr:colOff>
      <xdr:row>2</xdr:row>
      <xdr:rowOff>126999</xdr:rowOff>
    </xdr:from>
    <xdr:to>
      <xdr:col>29</xdr:col>
      <xdr:colOff>412750</xdr:colOff>
      <xdr:row>16</xdr:row>
      <xdr:rowOff>301624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210503</xdr:colOff>
      <xdr:row>53</xdr:row>
      <xdr:rowOff>431347</xdr:rowOff>
    </xdr:from>
    <xdr:to>
      <xdr:col>30</xdr:col>
      <xdr:colOff>238125</xdr:colOff>
      <xdr:row>68</xdr:row>
      <xdr:rowOff>119062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464343</xdr:colOff>
      <xdr:row>38</xdr:row>
      <xdr:rowOff>242209</xdr:rowOff>
    </xdr:from>
    <xdr:to>
      <xdr:col>20</xdr:col>
      <xdr:colOff>612322</xdr:colOff>
      <xdr:row>53</xdr:row>
      <xdr:rowOff>133350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176893</xdr:colOff>
      <xdr:row>38</xdr:row>
      <xdr:rowOff>212272</xdr:rowOff>
    </xdr:from>
    <xdr:to>
      <xdr:col>30</xdr:col>
      <xdr:colOff>274864</xdr:colOff>
      <xdr:row>53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261936</xdr:colOff>
      <xdr:row>72</xdr:row>
      <xdr:rowOff>261938</xdr:rowOff>
    </xdr:from>
    <xdr:to>
      <xdr:col>9</xdr:col>
      <xdr:colOff>1190625</xdr:colOff>
      <xdr:row>88</xdr:row>
      <xdr:rowOff>214312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171979</xdr:colOff>
      <xdr:row>57</xdr:row>
      <xdr:rowOff>11905</xdr:rowOff>
    </xdr:from>
    <xdr:to>
      <xdr:col>10</xdr:col>
      <xdr:colOff>845344</xdr:colOff>
      <xdr:row>72</xdr:row>
      <xdr:rowOff>83344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1774031</xdr:colOff>
      <xdr:row>32</xdr:row>
      <xdr:rowOff>128587</xdr:rowOff>
    </xdr:from>
    <xdr:to>
      <xdr:col>11</xdr:col>
      <xdr:colOff>95252</xdr:colOff>
      <xdr:row>50</xdr:row>
      <xdr:rowOff>59531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1845469</xdr:colOff>
      <xdr:row>16</xdr:row>
      <xdr:rowOff>261938</xdr:rowOff>
    </xdr:from>
    <xdr:to>
      <xdr:col>11</xdr:col>
      <xdr:colOff>1</xdr:colOff>
      <xdr:row>32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428624</xdr:colOff>
      <xdr:row>91</xdr:row>
      <xdr:rowOff>0</xdr:rowOff>
    </xdr:from>
    <xdr:to>
      <xdr:col>10</xdr:col>
      <xdr:colOff>714374</xdr:colOff>
      <xdr:row>109</xdr:row>
      <xdr:rowOff>23813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500064</xdr:colOff>
      <xdr:row>109</xdr:row>
      <xdr:rowOff>95252</xdr:rowOff>
    </xdr:from>
    <xdr:to>
      <xdr:col>10</xdr:col>
      <xdr:colOff>345283</xdr:colOff>
      <xdr:row>128</xdr:row>
      <xdr:rowOff>178594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keeper\Research\Dr.%20Ayman\&#1601;&#1576;&#1585;&#1575;&#1610;&#1585;\Sept_2021_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keeper\Research\Dr.%20Ayman\&#1571;&#1603;&#1578;&#1608;&#1576;&#1585;\Sept_2019_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keeper\Research\Dr.%20Ayman\&#1587;&#1576;&#1578;&#1605;&#1576;&#1585;\Sept_2019_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keeper\Research\&#1575;&#1604;&#1578;&#1602;&#1585;&#1610;&#1585;%20&#1575;&#1604;&#1588;&#1607;&#1585;&#1609;%202020\&#1601;&#1576;&#1585;&#1575;&#1610;&#1585;%202020\Monthly%20Data%20-%20feb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اجمال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اجمال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اجمالى"/>
      <sheetName val="فئات الدخل"/>
      <sheetName val="محافظات"/>
      <sheetName val="مساحات"/>
      <sheetName val="نوع الاستخدام"/>
      <sheetName val="نوع العميل"/>
      <sheetName val="بيانات متنوعة"/>
    </sheetNames>
    <sheetDataSet>
      <sheetData sheetId="0">
        <row r="6">
          <cell r="B6" t="str">
            <v>تمويل للتمويل العقاري</v>
          </cell>
        </row>
        <row r="7">
          <cell r="B7" t="str">
            <v>أملاك للتمويل والاستثمار العقاري</v>
          </cell>
        </row>
        <row r="8">
          <cell r="B8" t="str">
            <v>التيسير للتمويل العقاري</v>
          </cell>
        </row>
        <row r="9">
          <cell r="B9" t="str">
            <v>الأهلى للتمويل العقاري</v>
          </cell>
        </row>
        <row r="10">
          <cell r="B10" t="str">
            <v>العربى الافريقى للتمويل العقارى</v>
          </cell>
        </row>
        <row r="11">
          <cell r="B11" t="str">
            <v>الأهلي المتحد للتمويل</v>
          </cell>
        </row>
        <row r="12">
          <cell r="B12" t="str">
            <v>سكن للتمويل العقاري</v>
          </cell>
        </row>
        <row r="15">
          <cell r="B15" t="str">
            <v>سى أي للتمويل العقارى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وق رأس المال فبراير 2020"/>
      <sheetName val="التأمين فبراير 2020"/>
      <sheetName val="التمويل العقاري فبراير2020"/>
      <sheetName val="التأجير التمويل فبرا2019-2020  "/>
      <sheetName val="التخصيم فبراير 2020"/>
      <sheetName val="تمويل متناهي الصغر فبراير 2020"/>
      <sheetName val="Micro-Insurance"/>
      <sheetName val="يونيو 2018"/>
      <sheetName val="يونيو 2019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0</v>
          </cell>
        </row>
        <row r="32">
          <cell r="D32" t="str">
            <v>النسبة %</v>
          </cell>
        </row>
        <row r="33">
          <cell r="B33" t="str">
            <v>تجاري</v>
          </cell>
          <cell r="D33">
            <v>0</v>
          </cell>
        </row>
        <row r="34">
          <cell r="B34" t="str">
            <v>خدمي</v>
          </cell>
          <cell r="D34">
            <v>0</v>
          </cell>
        </row>
        <row r="35">
          <cell r="B35" t="str">
            <v>زراعي</v>
          </cell>
          <cell r="D35">
            <v>0</v>
          </cell>
        </row>
        <row r="36">
          <cell r="B36" t="str">
            <v>إنتاجي</v>
          </cell>
          <cell r="D36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rightToLeft="1" topLeftCell="C157" zoomScale="80" zoomScaleNormal="80" workbookViewId="0">
      <selection activeCell="D159" sqref="D159"/>
    </sheetView>
  </sheetViews>
  <sheetFormatPr defaultRowHeight="14.25" x14ac:dyDescent="0.2"/>
  <cols>
    <col min="1" max="1" width="3.375" customWidth="1"/>
    <col min="2" max="2" width="39" customWidth="1"/>
    <col min="3" max="3" width="19.375" customWidth="1"/>
    <col min="4" max="4" width="19.75" customWidth="1"/>
    <col min="5" max="5" width="18.625" bestFit="1" customWidth="1"/>
    <col min="6" max="6" width="28.25" customWidth="1"/>
    <col min="7" max="7" width="18" customWidth="1"/>
    <col min="8" max="8" width="17.125" customWidth="1"/>
    <col min="9" max="9" width="21.375" customWidth="1"/>
    <col min="10" max="10" width="20.375" customWidth="1"/>
    <col min="11" max="11" width="21.625" customWidth="1"/>
    <col min="12" max="12" width="19.125" customWidth="1"/>
    <col min="13" max="13" width="27.125" customWidth="1"/>
    <col min="14" max="14" width="20.25" customWidth="1"/>
  </cols>
  <sheetData>
    <row r="1" spans="2:9" x14ac:dyDescent="0.2">
      <c r="B1" s="1"/>
    </row>
    <row r="2" spans="2:9" ht="38.25" x14ac:dyDescent="0.75">
      <c r="F2" s="3" t="s">
        <v>2</v>
      </c>
      <c r="I2" s="2" t="s">
        <v>1</v>
      </c>
    </row>
    <row r="3" spans="2:9" ht="27.75" x14ac:dyDescent="0.25">
      <c r="B3" s="4" t="s">
        <v>299</v>
      </c>
      <c r="C3" s="5"/>
      <c r="D3" s="5"/>
      <c r="E3" s="5"/>
    </row>
    <row r="4" spans="2:9" ht="20.25" x14ac:dyDescent="0.25">
      <c r="B4" s="5"/>
      <c r="C4" s="5"/>
      <c r="D4" s="5"/>
      <c r="E4" s="38" t="s">
        <v>25</v>
      </c>
    </row>
    <row r="5" spans="2:9" ht="16.5" customHeight="1" x14ac:dyDescent="0.2">
      <c r="B5" s="281" t="s">
        <v>7</v>
      </c>
      <c r="C5" s="282" t="s">
        <v>300</v>
      </c>
      <c r="D5" s="282" t="s">
        <v>274</v>
      </c>
      <c r="E5" s="281" t="s">
        <v>92</v>
      </c>
    </row>
    <row r="6" spans="2:9" ht="16.5" customHeight="1" x14ac:dyDescent="0.2">
      <c r="B6" s="281"/>
      <c r="C6" s="282"/>
      <c r="D6" s="282"/>
      <c r="E6" s="281"/>
    </row>
    <row r="7" spans="2:9" ht="19.5" customHeight="1" x14ac:dyDescent="0.2">
      <c r="B7" s="83" t="s">
        <v>113</v>
      </c>
      <c r="C7" s="29">
        <v>1511.1</v>
      </c>
      <c r="D7" s="29">
        <v>1581.3</v>
      </c>
      <c r="E7" s="52">
        <f>(C7/D7)-1</f>
        <v>-4.4393853158793406E-2</v>
      </c>
    </row>
    <row r="8" spans="2:9" ht="16.5" customHeight="1" x14ac:dyDescent="0.2">
      <c r="B8" s="83" t="s">
        <v>115</v>
      </c>
      <c r="C8" s="29">
        <v>2292.1</v>
      </c>
      <c r="D8" s="29">
        <v>2232.4</v>
      </c>
      <c r="E8" s="52">
        <f>(C8/D8)-1</f>
        <v>2.674251926178095E-2</v>
      </c>
    </row>
    <row r="9" spans="2:9" ht="16.5" customHeight="1" thickBot="1" x14ac:dyDescent="0.3">
      <c r="B9" s="23" t="s">
        <v>41</v>
      </c>
      <c r="C9" s="240">
        <f>SUM(C7:C8)</f>
        <v>3803.2</v>
      </c>
      <c r="D9" s="240">
        <f>SUM(D7+D8)</f>
        <v>3813.7</v>
      </c>
      <c r="E9" s="239">
        <f>(C9/D9)-1</f>
        <v>-2.7532317696724595E-3</v>
      </c>
    </row>
    <row r="10" spans="2:9" ht="19.5" customHeight="1" x14ac:dyDescent="0.2">
      <c r="B10" s="13" t="s">
        <v>114</v>
      </c>
      <c r="C10" s="29">
        <v>756.2</v>
      </c>
      <c r="D10" s="29">
        <v>619.79999999999995</v>
      </c>
      <c r="E10" s="52">
        <f>(C10/D10)-1</f>
        <v>0.22007099064214275</v>
      </c>
    </row>
    <row r="11" spans="2:9" ht="16.5" customHeight="1" x14ac:dyDescent="0.2">
      <c r="B11" s="13" t="s">
        <v>116</v>
      </c>
      <c r="C11" s="29">
        <v>1146.7</v>
      </c>
      <c r="D11" s="29">
        <v>860.6</v>
      </c>
      <c r="E11" s="52">
        <f>(C11/D11)-1</f>
        <v>0.3324424819893097</v>
      </c>
    </row>
    <row r="12" spans="2:9" ht="16.5" customHeight="1" thickBot="1" x14ac:dyDescent="0.3">
      <c r="B12" s="23" t="s">
        <v>41</v>
      </c>
      <c r="C12" s="240">
        <f>C10+C11</f>
        <v>1902.9</v>
      </c>
      <c r="D12" s="240">
        <f>D10+D11</f>
        <v>1480.4</v>
      </c>
      <c r="E12" s="239">
        <f>C12/D12-1</f>
        <v>0.28539583896244247</v>
      </c>
    </row>
    <row r="27" spans="2:5" ht="27.75" x14ac:dyDescent="0.2">
      <c r="B27" s="4" t="s">
        <v>304</v>
      </c>
    </row>
    <row r="28" spans="2:5" ht="16.5" x14ac:dyDescent="0.25">
      <c r="B28" s="41"/>
      <c r="C28" s="41"/>
      <c r="D28" s="41"/>
    </row>
    <row r="30" spans="2:5" ht="27.75" x14ac:dyDescent="0.25">
      <c r="B30" s="4"/>
      <c r="C30" s="65"/>
      <c r="D30" s="5"/>
      <c r="E30" s="38" t="s">
        <v>109</v>
      </c>
    </row>
    <row r="31" spans="2:5" ht="13.9" customHeight="1" x14ac:dyDescent="0.2">
      <c r="B31" s="281" t="s">
        <v>7</v>
      </c>
      <c r="C31" s="282" t="s">
        <v>270</v>
      </c>
      <c r="D31" s="282" t="s">
        <v>278</v>
      </c>
      <c r="E31" s="281" t="s">
        <v>92</v>
      </c>
    </row>
    <row r="32" spans="2:5" ht="13.9" customHeight="1" x14ac:dyDescent="0.2">
      <c r="B32" s="281"/>
      <c r="C32" s="282"/>
      <c r="D32" s="282"/>
      <c r="E32" s="281"/>
    </row>
    <row r="33" spans="2:5" ht="4.1500000000000004" customHeight="1" x14ac:dyDescent="0.2">
      <c r="B33" s="234"/>
      <c r="C33" s="150"/>
      <c r="D33" s="151"/>
      <c r="E33" s="281"/>
    </row>
    <row r="34" spans="2:5" ht="19.5" customHeight="1" x14ac:dyDescent="0.2">
      <c r="B34" s="83" t="s">
        <v>113</v>
      </c>
      <c r="C34" s="29">
        <v>3695</v>
      </c>
      <c r="D34" s="29">
        <v>3629.2</v>
      </c>
      <c r="E34" s="52">
        <f>(C34/D34)-1</f>
        <v>1.8130717513501704E-2</v>
      </c>
    </row>
    <row r="35" spans="2:5" ht="16.5" customHeight="1" x14ac:dyDescent="0.2">
      <c r="B35" s="83" t="s">
        <v>115</v>
      </c>
      <c r="C35" s="29">
        <v>4698.3999999999996</v>
      </c>
      <c r="D35" s="29">
        <v>3984.6000000000004</v>
      </c>
      <c r="E35" s="52">
        <f>(C35/D35)-1</f>
        <v>0.17913968779802225</v>
      </c>
    </row>
    <row r="36" spans="2:5" ht="16.5" customHeight="1" thickBot="1" x14ac:dyDescent="0.3">
      <c r="B36" s="23" t="s">
        <v>41</v>
      </c>
      <c r="C36" s="240">
        <f>SUM(C34:C35)</f>
        <v>8393.4</v>
      </c>
      <c r="D36" s="240">
        <f>SUM(D34:D35)</f>
        <v>7613.8</v>
      </c>
      <c r="E36" s="239">
        <f>(C36/D36)-1</f>
        <v>0.10239302319472521</v>
      </c>
    </row>
    <row r="37" spans="2:5" ht="19.5" customHeight="1" x14ac:dyDescent="0.2">
      <c r="B37" s="13" t="s">
        <v>114</v>
      </c>
      <c r="C37" s="29">
        <v>1466.4</v>
      </c>
      <c r="D37" s="29">
        <v>1465</v>
      </c>
      <c r="E37" s="52">
        <f>(C37/D37)-1</f>
        <v>9.5563139931753582E-4</v>
      </c>
    </row>
    <row r="38" spans="2:5" ht="16.5" customHeight="1" x14ac:dyDescent="0.2">
      <c r="B38" s="13" t="s">
        <v>116</v>
      </c>
      <c r="C38" s="29">
        <v>3031.1</v>
      </c>
      <c r="D38" s="29">
        <v>1744.4</v>
      </c>
      <c r="E38" s="52">
        <f t="shared" ref="E38" si="0">(C38/D38)-1</f>
        <v>0.73761751891767924</v>
      </c>
    </row>
    <row r="39" spans="2:5" ht="16.5" customHeight="1" thickBot="1" x14ac:dyDescent="0.3">
      <c r="B39" s="23" t="s">
        <v>41</v>
      </c>
      <c r="C39" s="240">
        <f>SUM(C37:C38)</f>
        <v>4497.5</v>
      </c>
      <c r="D39" s="240">
        <f>SUM(D37:D38)</f>
        <v>3209.4</v>
      </c>
      <c r="E39" s="239">
        <f>C39/D39-1</f>
        <v>0.40135227768430237</v>
      </c>
    </row>
    <row r="44" spans="2:5" ht="27.75" x14ac:dyDescent="0.25">
      <c r="B44" s="4" t="s">
        <v>305</v>
      </c>
      <c r="C44" s="5"/>
      <c r="D44" s="5"/>
      <c r="E44" s="5"/>
    </row>
    <row r="46" spans="2:5" x14ac:dyDescent="0.2">
      <c r="B46">
        <v>86279008.764010251</v>
      </c>
      <c r="C46">
        <v>856463313.27220583</v>
      </c>
    </row>
    <row r="47" spans="2:5" ht="20.25" x14ac:dyDescent="0.25">
      <c r="B47" s="5"/>
      <c r="C47" s="5"/>
      <c r="D47" s="5"/>
      <c r="E47" s="38" t="s">
        <v>109</v>
      </c>
    </row>
    <row r="48" spans="2:5" x14ac:dyDescent="0.2">
      <c r="B48" s="281" t="s">
        <v>7</v>
      </c>
      <c r="C48" s="282" t="s">
        <v>300</v>
      </c>
      <c r="D48" s="282" t="s">
        <v>274</v>
      </c>
      <c r="E48" s="281" t="s">
        <v>92</v>
      </c>
    </row>
    <row r="49" spans="2:5" x14ac:dyDescent="0.2">
      <c r="B49" s="281"/>
      <c r="C49" s="282"/>
      <c r="D49" s="282"/>
      <c r="E49" s="281"/>
    </row>
    <row r="50" spans="2:5" ht="23.25" x14ac:dyDescent="0.2">
      <c r="B50" s="83" t="s">
        <v>118</v>
      </c>
      <c r="C50" s="29">
        <v>3302.1</v>
      </c>
      <c r="D50" s="29">
        <v>3468.4</v>
      </c>
      <c r="E50" s="52">
        <f>(C50/D50)-1</f>
        <v>-4.7947180256025845E-2</v>
      </c>
    </row>
    <row r="51" spans="2:5" ht="23.25" x14ac:dyDescent="0.2">
      <c r="B51" s="83" t="s">
        <v>117</v>
      </c>
      <c r="C51" s="29">
        <v>501.1</v>
      </c>
      <c r="D51" s="29">
        <v>345.3</v>
      </c>
      <c r="E51" s="52">
        <f t="shared" ref="E51" si="1">(C51/D51)-1</f>
        <v>0.4512018534607587</v>
      </c>
    </row>
    <row r="52" spans="2:5" ht="19.5" customHeight="1" thickBot="1" x14ac:dyDescent="0.25">
      <c r="B52" s="169" t="s">
        <v>41</v>
      </c>
      <c r="C52" s="240">
        <f>SUM(C50:C51)</f>
        <v>3803.2</v>
      </c>
      <c r="D52" s="240">
        <f>SUM(D50+D51)</f>
        <v>3813.7000000000003</v>
      </c>
      <c r="E52" s="239">
        <f>(C52/D52)-1</f>
        <v>-2.7532317696725706E-3</v>
      </c>
    </row>
    <row r="53" spans="2:5" ht="23.25" x14ac:dyDescent="0.2">
      <c r="B53" s="13" t="s">
        <v>119</v>
      </c>
      <c r="C53" s="29">
        <v>1673.2</v>
      </c>
      <c r="D53" s="29">
        <v>1314</v>
      </c>
      <c r="E53" s="52">
        <f t="shared" ref="E53:E54" si="2">(C53/D53)-1</f>
        <v>0.27336377473363771</v>
      </c>
    </row>
    <row r="54" spans="2:5" ht="23.25" x14ac:dyDescent="0.2">
      <c r="B54" s="13" t="s">
        <v>120</v>
      </c>
      <c r="C54" s="29">
        <v>229.7</v>
      </c>
      <c r="D54" s="29">
        <v>166.4</v>
      </c>
      <c r="E54" s="52">
        <f t="shared" si="2"/>
        <v>0.38040865384615374</v>
      </c>
    </row>
    <row r="55" spans="2:5" ht="20.25" customHeight="1" thickBot="1" x14ac:dyDescent="0.25">
      <c r="B55" s="169" t="s">
        <v>41</v>
      </c>
      <c r="C55" s="240">
        <f>C53+C54</f>
        <v>1902.9</v>
      </c>
      <c r="D55" s="240">
        <f>SUM(D53:D54)</f>
        <v>1480.4</v>
      </c>
      <c r="E55" s="239">
        <f>C55/D55-1</f>
        <v>0.28539583896244247</v>
      </c>
    </row>
    <row r="58" spans="2:5" ht="27.75" x14ac:dyDescent="0.2">
      <c r="B58" s="4" t="s">
        <v>306</v>
      </c>
    </row>
    <row r="61" spans="2:5" ht="27.75" x14ac:dyDescent="0.25">
      <c r="B61" s="4"/>
      <c r="C61" s="65"/>
      <c r="D61" s="5"/>
      <c r="E61" s="38" t="s">
        <v>25</v>
      </c>
    </row>
    <row r="62" spans="2:5" ht="14.25" customHeight="1" x14ac:dyDescent="0.2">
      <c r="B62" s="281" t="s">
        <v>7</v>
      </c>
      <c r="C62" s="282" t="s">
        <v>270</v>
      </c>
      <c r="D62" s="282" t="s">
        <v>278</v>
      </c>
      <c r="E62" s="282" t="s">
        <v>92</v>
      </c>
    </row>
    <row r="63" spans="2:5" ht="14.25" customHeight="1" x14ac:dyDescent="0.2">
      <c r="B63" s="281"/>
      <c r="C63" s="282"/>
      <c r="D63" s="282"/>
      <c r="E63" s="282"/>
    </row>
    <row r="64" spans="2:5" ht="23.25" x14ac:dyDescent="0.2">
      <c r="B64" s="83" t="s">
        <v>118</v>
      </c>
      <c r="C64" s="29">
        <v>7361.9</v>
      </c>
      <c r="D64" s="29">
        <v>6844.7000000000007</v>
      </c>
      <c r="E64" s="52">
        <f>(C64/D64)-1</f>
        <v>7.5562113752246196E-2</v>
      </c>
    </row>
    <row r="65" spans="2:14" ht="16.899999999999999" customHeight="1" x14ac:dyDescent="0.2">
      <c r="B65" s="83" t="s">
        <v>117</v>
      </c>
      <c r="C65" s="29">
        <v>1031.5</v>
      </c>
      <c r="D65" s="29">
        <v>769.1</v>
      </c>
      <c r="E65" s="52">
        <f t="shared" ref="E65" si="3">(C65/D65)-1</f>
        <v>0.34117800026004419</v>
      </c>
    </row>
    <row r="66" spans="2:14" ht="16.5" customHeight="1" thickBot="1" x14ac:dyDescent="0.25">
      <c r="B66" s="152" t="s">
        <v>41</v>
      </c>
      <c r="C66" s="240">
        <f>SUM(C64:C65)</f>
        <v>8393.4</v>
      </c>
      <c r="D66" s="240">
        <f>SUM(D64:D65)</f>
        <v>7613.8000000000011</v>
      </c>
      <c r="E66" s="239">
        <f>(C66/D66)-1</f>
        <v>0.10239302319472521</v>
      </c>
    </row>
    <row r="67" spans="2:14" ht="19.5" customHeight="1" x14ac:dyDescent="0.2">
      <c r="B67" s="13" t="s">
        <v>119</v>
      </c>
      <c r="C67" s="29">
        <v>4055.3</v>
      </c>
      <c r="D67" s="29">
        <v>2812.4</v>
      </c>
      <c r="E67" s="52">
        <f t="shared" ref="E67:E68" si="4">(C67/D67)-1</f>
        <v>0.44193571326980519</v>
      </c>
    </row>
    <row r="68" spans="2:14" ht="18" customHeight="1" x14ac:dyDescent="0.2">
      <c r="B68" s="13" t="s">
        <v>120</v>
      </c>
      <c r="C68" s="29">
        <v>442.2</v>
      </c>
      <c r="D68" s="29">
        <v>397</v>
      </c>
      <c r="E68" s="52">
        <f t="shared" si="4"/>
        <v>0.11385390428211584</v>
      </c>
    </row>
    <row r="69" spans="2:14" ht="16.5" customHeight="1" thickBot="1" x14ac:dyDescent="0.25">
      <c r="B69" s="152" t="s">
        <v>41</v>
      </c>
      <c r="C69" s="240">
        <f>SUM(C67:C68)</f>
        <v>4497.5</v>
      </c>
      <c r="D69" s="240">
        <f>SUM(D67:D68)</f>
        <v>3209.4</v>
      </c>
      <c r="E69" s="239">
        <f>C69/D69-1</f>
        <v>0.40135227768430237</v>
      </c>
    </row>
    <row r="77" spans="2:14" ht="22.5" customHeight="1" x14ac:dyDescent="0.25">
      <c r="B77" s="41" t="s">
        <v>89</v>
      </c>
      <c r="C77" s="41"/>
      <c r="D77" s="41"/>
      <c r="F77" t="s">
        <v>25</v>
      </c>
      <c r="H77" s="41"/>
      <c r="I77" s="41"/>
      <c r="J77" s="41"/>
      <c r="K77" s="41"/>
      <c r="L77" s="41"/>
      <c r="M77" s="41"/>
      <c r="N77" s="41"/>
    </row>
    <row r="78" spans="2:14" ht="16.5" x14ac:dyDescent="0.25">
      <c r="B78" s="84"/>
      <c r="C78" s="285" t="s">
        <v>260</v>
      </c>
      <c r="D78" s="285"/>
      <c r="H78" s="84"/>
      <c r="I78" s="84"/>
      <c r="J78" s="41"/>
      <c r="L78" s="84"/>
      <c r="M78" s="84" t="s">
        <v>260</v>
      </c>
    </row>
    <row r="79" spans="2:14" ht="16.5" x14ac:dyDescent="0.25">
      <c r="B79" s="236" t="s">
        <v>91</v>
      </c>
      <c r="C79" s="238" t="s">
        <v>87</v>
      </c>
      <c r="D79" s="238" t="s">
        <v>88</v>
      </c>
      <c r="H79" s="236" t="s">
        <v>91</v>
      </c>
      <c r="I79" s="238" t="s">
        <v>87</v>
      </c>
      <c r="J79" s="41"/>
      <c r="L79" s="236" t="s">
        <v>75</v>
      </c>
      <c r="M79" s="238" t="s">
        <v>88</v>
      </c>
    </row>
    <row r="80" spans="2:14" ht="16.5" x14ac:dyDescent="0.25">
      <c r="B80" s="236"/>
      <c r="C80" s="238" t="s">
        <v>79</v>
      </c>
      <c r="D80" s="238" t="s">
        <v>79</v>
      </c>
      <c r="E80" s="238" t="s">
        <v>301</v>
      </c>
      <c r="F80" s="238" t="s">
        <v>302</v>
      </c>
      <c r="H80" s="236"/>
      <c r="I80" s="238" t="s">
        <v>79</v>
      </c>
      <c r="J80" s="41"/>
      <c r="L80" s="236"/>
      <c r="M80" s="238" t="s">
        <v>79</v>
      </c>
    </row>
    <row r="81" spans="2:14" ht="23.25" x14ac:dyDescent="0.25">
      <c r="B81" s="29" t="s">
        <v>76</v>
      </c>
      <c r="C81" s="29">
        <v>337.4</v>
      </c>
      <c r="D81" s="29">
        <v>68.599999999999994</v>
      </c>
      <c r="E81" s="74">
        <f>C81/$C$92</f>
        <v>0.22329583057577765</v>
      </c>
      <c r="F81" s="74">
        <f>D81/$D$92</f>
        <v>9.0716741602750575E-2</v>
      </c>
      <c r="G81" s="94">
        <v>1</v>
      </c>
      <c r="H81" s="29" t="s">
        <v>76</v>
      </c>
      <c r="I81" s="93">
        <v>0.22329583057577765</v>
      </c>
      <c r="J81" s="106"/>
      <c r="K81">
        <v>1</v>
      </c>
      <c r="L81" s="29" t="s">
        <v>105</v>
      </c>
      <c r="M81" s="93">
        <v>0.46270827823327154</v>
      </c>
      <c r="N81" s="106"/>
    </row>
    <row r="82" spans="2:14" ht="23.25" x14ac:dyDescent="0.25">
      <c r="B82" s="29" t="s">
        <v>77</v>
      </c>
      <c r="C82" s="29">
        <v>38.200000000000003</v>
      </c>
      <c r="D82" s="29">
        <v>13.7</v>
      </c>
      <c r="E82" s="74">
        <f t="shared" ref="E82:E91" si="5">C82/$C$92</f>
        <v>2.5281270681667776E-2</v>
      </c>
      <c r="F82" s="74">
        <f>D82/$D$92</f>
        <v>1.8116900290928325E-2</v>
      </c>
      <c r="G82" s="94">
        <f>G81+1</f>
        <v>2</v>
      </c>
      <c r="H82" s="29" t="s">
        <v>82</v>
      </c>
      <c r="I82" s="93">
        <v>0.19702183984116481</v>
      </c>
      <c r="J82" s="106"/>
      <c r="K82">
        <f>K81+1</f>
        <v>2</v>
      </c>
      <c r="L82" s="29" t="s">
        <v>82</v>
      </c>
      <c r="M82" s="93">
        <v>0.23009785770960062</v>
      </c>
      <c r="N82" s="106"/>
    </row>
    <row r="83" spans="2:14" ht="23.25" x14ac:dyDescent="0.25">
      <c r="B83" s="29" t="s">
        <v>78</v>
      </c>
      <c r="C83" s="29">
        <v>17.3</v>
      </c>
      <c r="D83" s="29">
        <v>1.7</v>
      </c>
      <c r="E83" s="74">
        <f t="shared" si="5"/>
        <v>1.1449371277299805E-2</v>
      </c>
      <c r="F83" s="74">
        <f t="shared" ref="F83:F91" si="6">D83/$D$92</f>
        <v>2.24808251785242E-3</v>
      </c>
      <c r="G83" s="94">
        <f t="shared" ref="G83:G91" si="7">G82+1</f>
        <v>3</v>
      </c>
      <c r="H83" s="29" t="s">
        <v>85</v>
      </c>
      <c r="I83" s="93">
        <v>0.1752481800132363</v>
      </c>
      <c r="J83" s="106"/>
      <c r="K83">
        <f t="shared" ref="K83:K91" si="8">K82+1</f>
        <v>3</v>
      </c>
      <c r="L83" s="29" t="s">
        <v>76</v>
      </c>
      <c r="M83" s="93">
        <v>9.0716741602750575E-2</v>
      </c>
      <c r="N83" s="106"/>
    </row>
    <row r="84" spans="2:14" ht="23.25" x14ac:dyDescent="0.25">
      <c r="B84" s="29" t="s">
        <v>80</v>
      </c>
      <c r="C84" s="29">
        <v>12.9</v>
      </c>
      <c r="D84" s="29">
        <v>8.6</v>
      </c>
      <c r="E84" s="74">
        <f t="shared" si="5"/>
        <v>8.5373924553275998E-3</v>
      </c>
      <c r="F84" s="74">
        <f t="shared" si="6"/>
        <v>1.1372652737371064E-2</v>
      </c>
      <c r="G84" s="94">
        <f t="shared" si="7"/>
        <v>4</v>
      </c>
      <c r="H84" s="29" t="s">
        <v>105</v>
      </c>
      <c r="I84" s="93">
        <v>0.17140966247518202</v>
      </c>
      <c r="J84" s="106"/>
      <c r="K84">
        <f t="shared" si="8"/>
        <v>4</v>
      </c>
      <c r="L84" s="29" t="s">
        <v>86</v>
      </c>
      <c r="M84" s="93">
        <v>7.8418407828616754E-2</v>
      </c>
      <c r="N84" s="106"/>
    </row>
    <row r="85" spans="2:14" ht="23.25" x14ac:dyDescent="0.25">
      <c r="B85" s="29" t="s">
        <v>81</v>
      </c>
      <c r="C85" s="29">
        <v>9.6999999999999993</v>
      </c>
      <c r="D85" s="29">
        <v>3.4</v>
      </c>
      <c r="E85" s="74">
        <f t="shared" si="5"/>
        <v>6.4195896757114502E-3</v>
      </c>
      <c r="F85" s="74">
        <f t="shared" si="6"/>
        <v>4.49616503570484E-3</v>
      </c>
      <c r="G85" s="94">
        <f t="shared" si="7"/>
        <v>5</v>
      </c>
      <c r="H85" s="29" t="s">
        <v>86</v>
      </c>
      <c r="I85" s="93">
        <v>0.10165453342157513</v>
      </c>
      <c r="J85" s="106"/>
      <c r="K85">
        <f t="shared" si="8"/>
        <v>5</v>
      </c>
      <c r="L85" s="29" t="s">
        <v>83</v>
      </c>
      <c r="M85" s="93">
        <v>6.5458873313938112E-2</v>
      </c>
      <c r="N85" s="106"/>
    </row>
    <row r="86" spans="2:14" ht="23.25" x14ac:dyDescent="0.25">
      <c r="B86" s="29" t="s">
        <v>82</v>
      </c>
      <c r="C86" s="29">
        <v>297.7</v>
      </c>
      <c r="D86" s="29">
        <v>174</v>
      </c>
      <c r="E86" s="74">
        <f t="shared" si="5"/>
        <v>0.19702183984116481</v>
      </c>
      <c r="F86" s="74">
        <f t="shared" si="6"/>
        <v>0.23009785770960062</v>
      </c>
      <c r="G86" s="94">
        <f t="shared" si="7"/>
        <v>6</v>
      </c>
      <c r="H86" s="29" t="s">
        <v>84</v>
      </c>
      <c r="I86" s="93">
        <v>6.2276637988087365E-2</v>
      </c>
      <c r="J86" s="106"/>
      <c r="K86">
        <f t="shared" si="8"/>
        <v>6</v>
      </c>
      <c r="L86" s="29" t="s">
        <v>85</v>
      </c>
      <c r="M86" s="93">
        <v>2.0497222956889709E-2</v>
      </c>
      <c r="N86" s="106"/>
    </row>
    <row r="87" spans="2:14" ht="23.25" x14ac:dyDescent="0.25">
      <c r="B87" s="29" t="s">
        <v>83</v>
      </c>
      <c r="C87" s="29">
        <v>26.3</v>
      </c>
      <c r="D87" s="29">
        <v>49.5</v>
      </c>
      <c r="E87" s="74">
        <f t="shared" si="5"/>
        <v>1.740569159497022E-2</v>
      </c>
      <c r="F87" s="74">
        <f t="shared" si="6"/>
        <v>6.5458873313938112E-2</v>
      </c>
      <c r="G87" s="94">
        <f t="shared" si="7"/>
        <v>7</v>
      </c>
      <c r="H87" s="29" t="s">
        <v>77</v>
      </c>
      <c r="I87" s="93">
        <v>2.5281270681667776E-2</v>
      </c>
      <c r="J87" s="106"/>
      <c r="K87">
        <f t="shared" si="8"/>
        <v>7</v>
      </c>
      <c r="L87" s="29" t="s">
        <v>77</v>
      </c>
      <c r="M87" s="93">
        <v>1.8116900290928325E-2</v>
      </c>
      <c r="N87" s="106"/>
    </row>
    <row r="88" spans="2:14" ht="23.25" x14ac:dyDescent="0.25">
      <c r="B88" s="29" t="s">
        <v>84</v>
      </c>
      <c r="C88" s="29">
        <v>94.1</v>
      </c>
      <c r="D88" s="29">
        <v>12</v>
      </c>
      <c r="E88" s="74">
        <f t="shared" si="5"/>
        <v>6.2276637988087365E-2</v>
      </c>
      <c r="F88" s="74">
        <f t="shared" si="6"/>
        <v>1.5868817773075906E-2</v>
      </c>
      <c r="G88" s="94">
        <f t="shared" si="7"/>
        <v>8</v>
      </c>
      <c r="H88" s="29" t="s">
        <v>83</v>
      </c>
      <c r="I88" s="93">
        <v>1.740569159497022E-2</v>
      </c>
      <c r="J88" s="106"/>
      <c r="K88">
        <f t="shared" si="8"/>
        <v>8</v>
      </c>
      <c r="L88" s="29" t="s">
        <v>84</v>
      </c>
      <c r="M88" s="93">
        <v>1.5868817773075906E-2</v>
      </c>
      <c r="N88" s="106"/>
    </row>
    <row r="89" spans="2:14" ht="23.25" x14ac:dyDescent="0.25">
      <c r="B89" s="29" t="s">
        <v>85</v>
      </c>
      <c r="C89" s="29">
        <v>264.8</v>
      </c>
      <c r="D89" s="29">
        <v>15.5</v>
      </c>
      <c r="E89" s="74">
        <f t="shared" si="5"/>
        <v>0.1752481800132363</v>
      </c>
      <c r="F89" s="74">
        <f t="shared" si="6"/>
        <v>2.0497222956889709E-2</v>
      </c>
      <c r="G89" s="94">
        <f t="shared" si="7"/>
        <v>9</v>
      </c>
      <c r="H89" s="29" t="s">
        <v>78</v>
      </c>
      <c r="I89" s="93">
        <v>1.1449371277299805E-2</v>
      </c>
      <c r="J89" s="106"/>
      <c r="K89">
        <f t="shared" si="8"/>
        <v>9</v>
      </c>
      <c r="L89" s="29" t="s">
        <v>80</v>
      </c>
      <c r="M89" s="93">
        <v>1.1372652737371064E-2</v>
      </c>
      <c r="N89" s="106"/>
    </row>
    <row r="90" spans="2:14" ht="23.25" x14ac:dyDescent="0.25">
      <c r="B90" s="29" t="s">
        <v>86</v>
      </c>
      <c r="C90" s="29">
        <v>153.6</v>
      </c>
      <c r="D90" s="29">
        <v>59.3</v>
      </c>
      <c r="E90" s="74">
        <f t="shared" si="5"/>
        <v>0.10165453342157513</v>
      </c>
      <c r="F90" s="74">
        <f t="shared" si="6"/>
        <v>7.8418407828616754E-2</v>
      </c>
      <c r="G90" s="94">
        <f t="shared" si="7"/>
        <v>10</v>
      </c>
      <c r="H90" s="29" t="s">
        <v>80</v>
      </c>
      <c r="I90" s="93">
        <v>8.5373924553275998E-3</v>
      </c>
      <c r="J90" s="106"/>
      <c r="K90">
        <f t="shared" si="8"/>
        <v>10</v>
      </c>
      <c r="L90" s="29" t="s">
        <v>81</v>
      </c>
      <c r="M90" s="93">
        <v>4.49616503570484E-3</v>
      </c>
      <c r="N90" s="106"/>
    </row>
    <row r="91" spans="2:14" ht="23.25" x14ac:dyDescent="0.25">
      <c r="B91" s="29" t="s">
        <v>105</v>
      </c>
      <c r="C91" s="29">
        <v>259</v>
      </c>
      <c r="D91" s="29">
        <v>349.9</v>
      </c>
      <c r="E91" s="74">
        <f t="shared" si="5"/>
        <v>0.17140966247518202</v>
      </c>
      <c r="F91" s="74">
        <f t="shared" si="6"/>
        <v>0.46270827823327154</v>
      </c>
      <c r="G91" s="94">
        <f t="shared" si="7"/>
        <v>11</v>
      </c>
      <c r="H91" s="29" t="s">
        <v>81</v>
      </c>
      <c r="I91" s="93">
        <v>6.4195896757114502E-3</v>
      </c>
      <c r="J91" s="106"/>
      <c r="K91">
        <f t="shared" si="8"/>
        <v>11</v>
      </c>
      <c r="L91" s="29" t="s">
        <v>78</v>
      </c>
      <c r="M91" s="93">
        <v>2.24808251785242E-3</v>
      </c>
      <c r="N91" s="106"/>
    </row>
    <row r="92" spans="2:14" ht="24" thickBot="1" x14ac:dyDescent="0.3">
      <c r="B92" s="23" t="s">
        <v>28</v>
      </c>
      <c r="C92" s="240">
        <f>SUM(C81:C91)</f>
        <v>1510.9999999999998</v>
      </c>
      <c r="D92" s="240">
        <f>SUM(D81:D91)</f>
        <v>756.2</v>
      </c>
      <c r="E92" s="230">
        <f>SUM(E81:E91)</f>
        <v>1.0000000000000002</v>
      </c>
      <c r="F92" s="230">
        <f>SUM(F81:F91)</f>
        <v>0.99999999999999989</v>
      </c>
      <c r="G92" s="95"/>
      <c r="H92" s="23" t="s">
        <v>28</v>
      </c>
      <c r="I92" s="22">
        <f>SUM(I81:I91)</f>
        <v>1.0000000000000002</v>
      </c>
      <c r="L92" s="23" t="s">
        <v>28</v>
      </c>
      <c r="M92" s="25">
        <f>SUM(M81:M91)</f>
        <v>0.99999999999999978</v>
      </c>
    </row>
    <row r="95" spans="2:14" ht="16.5" x14ac:dyDescent="0.25">
      <c r="B95" s="41" t="s">
        <v>90</v>
      </c>
      <c r="C95" s="41"/>
      <c r="D95" s="41"/>
      <c r="E95" s="41"/>
    </row>
    <row r="97" spans="2:15" ht="15" x14ac:dyDescent="0.2">
      <c r="B97" s="84"/>
      <c r="C97" s="285" t="s">
        <v>270</v>
      </c>
      <c r="D97" s="285"/>
      <c r="H97" s="84"/>
      <c r="I97" s="238" t="s">
        <v>270</v>
      </c>
      <c r="K97" s="84"/>
      <c r="L97" s="84" t="s">
        <v>270</v>
      </c>
      <c r="M97" s="161"/>
      <c r="N97" s="161"/>
    </row>
    <row r="98" spans="2:15" ht="15" x14ac:dyDescent="0.2">
      <c r="B98" s="236" t="s">
        <v>91</v>
      </c>
      <c r="C98" s="238" t="s">
        <v>87</v>
      </c>
      <c r="D98" s="238" t="s">
        <v>88</v>
      </c>
      <c r="H98" s="236" t="s">
        <v>91</v>
      </c>
      <c r="I98" s="238" t="s">
        <v>87</v>
      </c>
      <c r="K98" s="236" t="s">
        <v>75</v>
      </c>
      <c r="L98" s="238" t="s">
        <v>88</v>
      </c>
      <c r="M98" s="162"/>
      <c r="N98" s="163"/>
    </row>
    <row r="99" spans="2:15" ht="15" x14ac:dyDescent="0.2">
      <c r="B99" s="236"/>
      <c r="C99" s="238" t="s">
        <v>79</v>
      </c>
      <c r="D99" s="238" t="s">
        <v>79</v>
      </c>
      <c r="E99" s="238" t="s">
        <v>301</v>
      </c>
      <c r="F99" s="238" t="s">
        <v>302</v>
      </c>
      <c r="H99" s="236"/>
      <c r="I99" s="238" t="s">
        <v>79</v>
      </c>
      <c r="K99" s="236"/>
      <c r="L99" s="238" t="s">
        <v>79</v>
      </c>
      <c r="M99" s="162"/>
      <c r="N99" s="163"/>
    </row>
    <row r="100" spans="2:15" ht="23.25" x14ac:dyDescent="0.2">
      <c r="B100" s="29" t="s">
        <v>76</v>
      </c>
      <c r="C100" s="29">
        <v>662.5</v>
      </c>
      <c r="D100" s="29">
        <v>104.3</v>
      </c>
      <c r="E100" s="74">
        <f t="shared" ref="E100:E110" si="9">C100/$C$111</f>
        <v>0.1792914941408893</v>
      </c>
      <c r="F100" s="74">
        <f>D100/$D$111</f>
        <v>7.1131419218440961E-2</v>
      </c>
      <c r="H100" s="29" t="s">
        <v>105</v>
      </c>
      <c r="I100" s="93">
        <v>0.27347027144055641</v>
      </c>
      <c r="K100" s="29" t="s">
        <v>105</v>
      </c>
      <c r="L100" s="93">
        <v>0.48564413830730407</v>
      </c>
      <c r="M100" s="164"/>
      <c r="N100" s="165"/>
    </row>
    <row r="101" spans="2:15" ht="23.25" x14ac:dyDescent="0.2">
      <c r="B101" s="29" t="s">
        <v>77</v>
      </c>
      <c r="C101" s="29">
        <v>97</v>
      </c>
      <c r="D101" s="29">
        <v>17.399999999999999</v>
      </c>
      <c r="E101" s="74">
        <f t="shared" si="9"/>
        <v>2.6250981028930205E-2</v>
      </c>
      <c r="F101" s="74">
        <f t="shared" ref="F101:F110" si="10">D101/$D$111</f>
        <v>1.1866603014389958E-2</v>
      </c>
      <c r="G101" s="71"/>
      <c r="H101" s="29" t="s">
        <v>76</v>
      </c>
      <c r="I101" s="93">
        <v>0.1792914941408893</v>
      </c>
      <c r="K101" s="29" t="s">
        <v>82</v>
      </c>
      <c r="L101" s="93">
        <v>0.24087840141853642</v>
      </c>
      <c r="M101" s="164"/>
      <c r="N101" s="165"/>
    </row>
    <row r="102" spans="2:15" ht="23.25" x14ac:dyDescent="0.2">
      <c r="B102" s="29" t="s">
        <v>78</v>
      </c>
      <c r="C102" s="29">
        <v>41.1</v>
      </c>
      <c r="D102" s="29">
        <v>8.9</v>
      </c>
      <c r="E102" s="74">
        <f t="shared" si="9"/>
        <v>1.112283835349517E-2</v>
      </c>
      <c r="F102" s="74">
        <f t="shared" si="10"/>
        <v>6.0696992429925658E-3</v>
      </c>
      <c r="G102" s="71"/>
      <c r="H102" s="29" t="s">
        <v>82</v>
      </c>
      <c r="I102" s="93">
        <v>0.17271521745013668</v>
      </c>
      <c r="K102" s="29" t="s">
        <v>86</v>
      </c>
      <c r="L102" s="93">
        <v>8.354361317602127E-2</v>
      </c>
      <c r="M102" s="164"/>
      <c r="N102" s="165"/>
    </row>
    <row r="103" spans="2:15" ht="23.25" x14ac:dyDescent="0.2">
      <c r="B103" s="29" t="s">
        <v>80</v>
      </c>
      <c r="C103" s="29">
        <v>128.1</v>
      </c>
      <c r="D103" s="29">
        <v>10.1</v>
      </c>
      <c r="E103" s="74">
        <f t="shared" si="9"/>
        <v>3.4667532678411953E-2</v>
      </c>
      <c r="F103" s="74">
        <f t="shared" si="10"/>
        <v>6.8880856577780798E-3</v>
      </c>
      <c r="G103" s="71"/>
      <c r="H103" s="29" t="s">
        <v>85</v>
      </c>
      <c r="I103" s="93">
        <v>0.11339341289816243</v>
      </c>
      <c r="K103" s="29" t="s">
        <v>76</v>
      </c>
      <c r="L103" s="93">
        <v>7.1131419218440961E-2</v>
      </c>
      <c r="M103" s="164"/>
      <c r="N103" s="165"/>
    </row>
    <row r="104" spans="2:15" ht="23.25" x14ac:dyDescent="0.2">
      <c r="B104" s="29" t="s">
        <v>81</v>
      </c>
      <c r="C104" s="29">
        <v>25.2</v>
      </c>
      <c r="D104" s="153">
        <v>18</v>
      </c>
      <c r="E104" s="74">
        <f t="shared" si="9"/>
        <v>6.8198424941138267E-3</v>
      </c>
      <c r="F104" s="74">
        <f t="shared" si="10"/>
        <v>1.2275796221782717E-2</v>
      </c>
      <c r="G104" s="71"/>
      <c r="H104" s="29" t="s">
        <v>86</v>
      </c>
      <c r="I104" s="93">
        <v>9.2473816676138673E-2</v>
      </c>
      <c r="K104" s="29" t="s">
        <v>83</v>
      </c>
      <c r="L104" s="93">
        <v>4.8762190547636905E-2</v>
      </c>
      <c r="M104" s="164"/>
      <c r="N104" s="165"/>
    </row>
    <row r="105" spans="2:15" ht="23.25" x14ac:dyDescent="0.2">
      <c r="B105" s="29" t="s">
        <v>82</v>
      </c>
      <c r="C105" s="29">
        <v>638.20000000000005</v>
      </c>
      <c r="D105" s="29">
        <v>353.2</v>
      </c>
      <c r="E105" s="74">
        <f t="shared" si="9"/>
        <v>0.17271521745013668</v>
      </c>
      <c r="F105" s="74">
        <f t="shared" si="10"/>
        <v>0.24087840141853642</v>
      </c>
      <c r="G105" s="71"/>
      <c r="H105" s="29" t="s">
        <v>84</v>
      </c>
      <c r="I105" s="93">
        <v>7.7156233931422707E-2</v>
      </c>
      <c r="K105" s="29" t="s">
        <v>84</v>
      </c>
      <c r="L105" s="93">
        <v>1.711791584259701E-2</v>
      </c>
      <c r="M105" s="164"/>
      <c r="N105" s="165"/>
    </row>
    <row r="106" spans="2:15" ht="23.25" x14ac:dyDescent="0.2">
      <c r="B106" s="29" t="s">
        <v>83</v>
      </c>
      <c r="C106" s="29">
        <v>46.7</v>
      </c>
      <c r="D106" s="29">
        <v>71.5</v>
      </c>
      <c r="E106" s="74">
        <f t="shared" si="9"/>
        <v>1.2638358907742687E-2</v>
      </c>
      <c r="F106" s="74">
        <f t="shared" si="10"/>
        <v>4.8762190547636905E-2</v>
      </c>
      <c r="G106" s="71"/>
      <c r="H106" s="29" t="s">
        <v>80</v>
      </c>
      <c r="I106" s="93">
        <v>3.4667532678411953E-2</v>
      </c>
      <c r="K106" s="29" t="s">
        <v>85</v>
      </c>
      <c r="L106" s="93">
        <v>1.5822137352519947E-2</v>
      </c>
      <c r="M106" s="164"/>
      <c r="N106" s="165"/>
    </row>
    <row r="107" spans="2:15" ht="23.25" x14ac:dyDescent="0.2">
      <c r="B107" s="29" t="s">
        <v>84</v>
      </c>
      <c r="C107" s="29">
        <v>285.10000000000002</v>
      </c>
      <c r="D107" s="29">
        <v>25.1</v>
      </c>
      <c r="E107" s="74">
        <f t="shared" si="9"/>
        <v>7.7156233931422707E-2</v>
      </c>
      <c r="F107" s="74">
        <f t="shared" si="10"/>
        <v>1.711791584259701E-2</v>
      </c>
      <c r="G107" s="71"/>
      <c r="H107" s="29" t="s">
        <v>77</v>
      </c>
      <c r="I107" s="93">
        <v>2.6250981028930205E-2</v>
      </c>
      <c r="K107" s="29" t="s">
        <v>81</v>
      </c>
      <c r="L107" s="93">
        <v>1.2275796221782717E-2</v>
      </c>
      <c r="M107" s="164"/>
      <c r="N107" s="165"/>
    </row>
    <row r="108" spans="2:15" ht="23.25" x14ac:dyDescent="0.2">
      <c r="B108" s="29" t="s">
        <v>85</v>
      </c>
      <c r="C108" s="29">
        <v>419</v>
      </c>
      <c r="D108" s="29">
        <v>23.2</v>
      </c>
      <c r="E108" s="74">
        <f t="shared" si="9"/>
        <v>0.11339341289816243</v>
      </c>
      <c r="F108" s="74">
        <f t="shared" si="10"/>
        <v>1.5822137352519947E-2</v>
      </c>
      <c r="G108" s="71"/>
      <c r="H108" s="29" t="s">
        <v>83</v>
      </c>
      <c r="I108" s="93">
        <v>1.2638358907742687E-2</v>
      </c>
      <c r="K108" s="29" t="s">
        <v>77</v>
      </c>
      <c r="L108" s="93">
        <v>1.1866603014389958E-2</v>
      </c>
      <c r="M108" s="164"/>
      <c r="N108" s="165"/>
    </row>
    <row r="109" spans="2:15" ht="23.25" x14ac:dyDescent="0.2">
      <c r="B109" s="29" t="s">
        <v>86</v>
      </c>
      <c r="C109" s="29">
        <v>341.7</v>
      </c>
      <c r="D109" s="29">
        <v>122.5</v>
      </c>
      <c r="E109" s="74">
        <f t="shared" si="9"/>
        <v>9.2473816676138673E-2</v>
      </c>
      <c r="F109" s="74">
        <f t="shared" si="10"/>
        <v>8.354361317602127E-2</v>
      </c>
      <c r="G109" s="71"/>
      <c r="H109" s="29" t="s">
        <v>78</v>
      </c>
      <c r="I109" s="93">
        <v>1.112283835349517E-2</v>
      </c>
      <c r="K109" s="29" t="s">
        <v>80</v>
      </c>
      <c r="L109" s="93">
        <v>6.8880856577780798E-3</v>
      </c>
      <c r="M109" s="164"/>
      <c r="N109" s="165"/>
    </row>
    <row r="110" spans="2:15" ht="23.25" x14ac:dyDescent="0.2">
      <c r="B110" s="29" t="s">
        <v>105</v>
      </c>
      <c r="C110" s="29">
        <v>1010.5</v>
      </c>
      <c r="D110" s="29">
        <v>712.1</v>
      </c>
      <c r="E110" s="74">
        <f t="shared" si="9"/>
        <v>0.27347027144055641</v>
      </c>
      <c r="F110" s="74">
        <f t="shared" si="10"/>
        <v>0.48564413830730407</v>
      </c>
      <c r="G110" s="71"/>
      <c r="H110" s="29" t="s">
        <v>81</v>
      </c>
      <c r="I110" s="93">
        <v>6.8198424941138267E-3</v>
      </c>
      <c r="K110" s="29" t="s">
        <v>78</v>
      </c>
      <c r="L110" s="93">
        <v>6.0696992429925658E-3</v>
      </c>
      <c r="M110" s="164"/>
      <c r="N110" s="165"/>
    </row>
    <row r="111" spans="2:15" ht="24" thickBot="1" x14ac:dyDescent="0.3">
      <c r="B111" s="23" t="s">
        <v>28</v>
      </c>
      <c r="C111" s="240">
        <f>SUM(C100:C110)</f>
        <v>3695.1</v>
      </c>
      <c r="D111" s="240">
        <f>SUM(D100:D110)</f>
        <v>1466.3000000000002</v>
      </c>
      <c r="E111" s="230">
        <f>SUM(E100:E110)</f>
        <v>1</v>
      </c>
      <c r="F111" s="230">
        <f>SUM(F100:F110)</f>
        <v>1</v>
      </c>
      <c r="H111" s="23" t="s">
        <v>28</v>
      </c>
      <c r="I111" s="22">
        <f>SUM(I100:I110)</f>
        <v>0.99999999999999989</v>
      </c>
      <c r="K111" s="23" t="s">
        <v>28</v>
      </c>
      <c r="L111" s="25">
        <f>SUM(L100:L110)</f>
        <v>0.99999999999999989</v>
      </c>
      <c r="M111" s="166"/>
      <c r="N111" s="167"/>
    </row>
    <row r="112" spans="2:15" x14ac:dyDescent="0.2">
      <c r="N112" s="90"/>
      <c r="O112" s="90"/>
    </row>
    <row r="113" spans="2:8" x14ac:dyDescent="0.2">
      <c r="D113" s="107"/>
    </row>
    <row r="118" spans="2:8" x14ac:dyDescent="0.2">
      <c r="G118" s="74"/>
      <c r="H118" s="74"/>
    </row>
    <row r="119" spans="2:8" x14ac:dyDescent="0.2">
      <c r="G119" s="74"/>
      <c r="H119" s="74"/>
    </row>
    <row r="120" spans="2:8" x14ac:dyDescent="0.2">
      <c r="G120" s="74"/>
      <c r="H120" s="74"/>
    </row>
    <row r="121" spans="2:8" x14ac:dyDescent="0.2">
      <c r="G121" s="74"/>
      <c r="H121" s="74"/>
    </row>
    <row r="122" spans="2:8" x14ac:dyDescent="0.2">
      <c r="C122">
        <v>0.98199999999999998</v>
      </c>
      <c r="D122">
        <v>1.105</v>
      </c>
      <c r="G122" s="74"/>
      <c r="H122" s="74"/>
    </row>
    <row r="123" spans="2:8" ht="32.25" customHeight="1" x14ac:dyDescent="0.2">
      <c r="B123" s="234" t="s">
        <v>0</v>
      </c>
      <c r="C123" s="235" t="s">
        <v>260</v>
      </c>
      <c r="D123" s="235" t="s">
        <v>274</v>
      </c>
      <c r="E123" s="234" t="s">
        <v>92</v>
      </c>
      <c r="G123" s="74"/>
      <c r="H123" s="74"/>
    </row>
    <row r="124" spans="2:8" ht="33.75" customHeight="1" thickBot="1" x14ac:dyDescent="0.25">
      <c r="B124" s="20" t="s">
        <v>112</v>
      </c>
      <c r="C124" s="231">
        <v>1.4510000000000001</v>
      </c>
      <c r="D124" s="231">
        <v>1.0169999999999999</v>
      </c>
      <c r="E124" s="202">
        <f>C124/D124-1</f>
        <v>0.42674532940019683</v>
      </c>
      <c r="G124" s="74"/>
      <c r="H124" s="74"/>
    </row>
    <row r="125" spans="2:8" x14ac:dyDescent="0.2">
      <c r="G125" s="74"/>
      <c r="H125" s="74"/>
    </row>
    <row r="126" spans="2:8" x14ac:dyDescent="0.2">
      <c r="G126" s="74"/>
      <c r="H126" s="74"/>
    </row>
    <row r="127" spans="2:8" ht="32.25" customHeight="1" x14ac:dyDescent="0.2">
      <c r="B127" s="234" t="s">
        <v>0</v>
      </c>
      <c r="C127" s="235" t="s">
        <v>270</v>
      </c>
      <c r="D127" s="235" t="s">
        <v>278</v>
      </c>
      <c r="E127" s="234" t="s">
        <v>92</v>
      </c>
      <c r="G127" s="74"/>
      <c r="H127" s="74"/>
    </row>
    <row r="128" spans="2:8" ht="33.75" customHeight="1" thickBot="1" x14ac:dyDescent="0.25">
      <c r="B128" s="20" t="s">
        <v>112</v>
      </c>
      <c r="C128" s="231">
        <v>2.8809999999999998</v>
      </c>
      <c r="D128" s="231">
        <v>2.0350000000000001</v>
      </c>
      <c r="E128" s="202">
        <f>C128/D128-1</f>
        <v>0.41572481572481546</v>
      </c>
      <c r="G128" s="74"/>
      <c r="H128" s="74"/>
    </row>
    <row r="129" spans="1:8" x14ac:dyDescent="0.2">
      <c r="C129" s="241"/>
      <c r="D129" s="241"/>
      <c r="G129" s="75"/>
      <c r="H129" s="74"/>
    </row>
    <row r="130" spans="1:8" x14ac:dyDescent="0.2">
      <c r="F130" s="157"/>
    </row>
    <row r="131" spans="1:8" x14ac:dyDescent="0.2">
      <c r="F131" s="157"/>
    </row>
    <row r="134" spans="1:8" x14ac:dyDescent="0.2">
      <c r="D134" s="104"/>
    </row>
    <row r="136" spans="1:8" ht="23.25" x14ac:dyDescent="0.6">
      <c r="G136" s="48"/>
    </row>
    <row r="137" spans="1:8" ht="14.25" customHeight="1" x14ac:dyDescent="0.2"/>
    <row r="138" spans="1:8" ht="14.25" customHeight="1" x14ac:dyDescent="0.2"/>
    <row r="139" spans="1:8" ht="15" x14ac:dyDescent="0.2">
      <c r="C139" s="146" t="s">
        <v>163</v>
      </c>
      <c r="D139" s="146"/>
      <c r="G139" s="237" t="s">
        <v>260</v>
      </c>
    </row>
    <row r="140" spans="1:8" x14ac:dyDescent="0.2">
      <c r="B140" t="e">
        <f>#REF!</f>
        <v>#REF!</v>
      </c>
      <c r="C140" t="s">
        <v>122</v>
      </c>
      <c r="F140" s="283" t="s">
        <v>60</v>
      </c>
    </row>
    <row r="141" spans="1:8" ht="25.5" customHeight="1" x14ac:dyDescent="0.2">
      <c r="B141" s="283" t="s">
        <v>60</v>
      </c>
      <c r="C141" s="283" t="s">
        <v>260</v>
      </c>
      <c r="D141" s="283"/>
      <c r="E141">
        <v>1000000</v>
      </c>
      <c r="F141" s="283" t="e">
        <f>#REF!</f>
        <v>#REF!</v>
      </c>
      <c r="G141" s="101" t="s">
        <v>123</v>
      </c>
    </row>
    <row r="142" spans="1:8" ht="41.25" customHeight="1" x14ac:dyDescent="0.2">
      <c r="B142" s="283"/>
      <c r="C142" s="205" t="s">
        <v>163</v>
      </c>
      <c r="D142" s="237" t="s">
        <v>143</v>
      </c>
      <c r="F142" s="237"/>
      <c r="G142" s="101" t="s">
        <v>122</v>
      </c>
    </row>
    <row r="143" spans="1:8" ht="23.25" x14ac:dyDescent="0.2">
      <c r="A143">
        <v>1</v>
      </c>
      <c r="B143" s="13" t="s">
        <v>131</v>
      </c>
      <c r="C143" s="203">
        <v>652.07917099999997</v>
      </c>
      <c r="D143" s="93">
        <f>C143/$C$154</f>
        <v>0.17145322055539469</v>
      </c>
      <c r="F143" s="13" t="s">
        <v>131</v>
      </c>
      <c r="G143" s="93">
        <v>0.17145322055539469</v>
      </c>
    </row>
    <row r="144" spans="1:8" ht="23.25" x14ac:dyDescent="0.2">
      <c r="A144">
        <f>A143+1</f>
        <v>2</v>
      </c>
      <c r="B144" s="13" t="s">
        <v>130</v>
      </c>
      <c r="C144" s="203">
        <v>530.06107796000003</v>
      </c>
      <c r="D144" s="93">
        <f t="shared" ref="D144:D153" si="11">C144/$C$154</f>
        <v>0.13937062085258073</v>
      </c>
      <c r="F144" s="13" t="s">
        <v>130</v>
      </c>
      <c r="G144" s="93">
        <v>0.13937062085258073</v>
      </c>
    </row>
    <row r="145" spans="1:7" ht="23.25" x14ac:dyDescent="0.2">
      <c r="A145">
        <f t="shared" ref="A145:A182" si="12">A144+1</f>
        <v>3</v>
      </c>
      <c r="B145" s="13" t="s">
        <v>132</v>
      </c>
      <c r="C145" s="203">
        <v>498.84942300000012</v>
      </c>
      <c r="D145" s="93">
        <f t="shared" si="11"/>
        <v>0.13116404257229436</v>
      </c>
      <c r="F145" s="13" t="s">
        <v>132</v>
      </c>
      <c r="G145" s="93">
        <v>0.13116404257229436</v>
      </c>
    </row>
    <row r="146" spans="1:7" ht="23.25" x14ac:dyDescent="0.2">
      <c r="A146">
        <f t="shared" si="12"/>
        <v>4</v>
      </c>
      <c r="B146" s="13" t="s">
        <v>134</v>
      </c>
      <c r="C146" s="203">
        <v>348.49638469999991</v>
      </c>
      <c r="D146" s="93">
        <f t="shared" si="11"/>
        <v>9.1631246888465273E-2</v>
      </c>
      <c r="F146" s="13" t="s">
        <v>134</v>
      </c>
      <c r="G146" s="93">
        <v>9.1631246888465273E-2</v>
      </c>
    </row>
    <row r="147" spans="1:7" ht="23.25" x14ac:dyDescent="0.2">
      <c r="A147">
        <f t="shared" si="12"/>
        <v>5</v>
      </c>
      <c r="B147" s="13" t="s">
        <v>133</v>
      </c>
      <c r="C147" s="203">
        <v>292.20349356999998</v>
      </c>
      <c r="D147" s="93">
        <f t="shared" si="11"/>
        <v>7.6829980557857849E-2</v>
      </c>
      <c r="F147" s="13" t="s">
        <v>133</v>
      </c>
      <c r="G147" s="93">
        <v>7.6829980557857849E-2</v>
      </c>
    </row>
    <row r="148" spans="1:7" ht="23.25" x14ac:dyDescent="0.2">
      <c r="A148">
        <f t="shared" si="12"/>
        <v>6</v>
      </c>
      <c r="B148" s="13" t="s">
        <v>307</v>
      </c>
      <c r="C148" s="203">
        <v>161.963947187</v>
      </c>
      <c r="D148" s="93">
        <f t="shared" si="11"/>
        <v>4.2585688355126147E-2</v>
      </c>
      <c r="F148" s="13" t="s">
        <v>307</v>
      </c>
      <c r="G148" s="93">
        <v>4.2585688355126147E-2</v>
      </c>
    </row>
    <row r="149" spans="1:7" ht="23.25" x14ac:dyDescent="0.2">
      <c r="A149">
        <f>A148+1</f>
        <v>7</v>
      </c>
      <c r="B149" s="13" t="s">
        <v>237</v>
      </c>
      <c r="C149" s="203">
        <v>132.69294283662182</v>
      </c>
      <c r="D149" s="93">
        <f t="shared" si="11"/>
        <v>3.4889371423139207E-2</v>
      </c>
      <c r="F149" s="13" t="s">
        <v>237</v>
      </c>
      <c r="G149" s="93">
        <v>3.4889371423139207E-2</v>
      </c>
    </row>
    <row r="150" spans="1:7" ht="23.25" x14ac:dyDescent="0.2">
      <c r="A150">
        <f t="shared" si="12"/>
        <v>8</v>
      </c>
      <c r="B150" s="13" t="s">
        <v>245</v>
      </c>
      <c r="C150" s="203">
        <v>132.59030348936</v>
      </c>
      <c r="D150" s="93">
        <f t="shared" si="11"/>
        <v>3.4862384137811939E-2</v>
      </c>
      <c r="F150" s="13" t="s">
        <v>245</v>
      </c>
      <c r="G150" s="93">
        <v>3.4862384137811939E-2</v>
      </c>
    </row>
    <row r="151" spans="1:7" ht="23.25" x14ac:dyDescent="0.2">
      <c r="A151" t="e">
        <f>#REF!+1</f>
        <v>#REF!</v>
      </c>
      <c r="B151" s="13" t="s">
        <v>215</v>
      </c>
      <c r="C151" s="203">
        <v>125.4825684800001</v>
      </c>
      <c r="D151" s="93">
        <f t="shared" si="11"/>
        <v>3.2993525090619522E-2</v>
      </c>
      <c r="F151" s="13" t="s">
        <v>215</v>
      </c>
      <c r="G151" s="93">
        <v>3.2993525090619522E-2</v>
      </c>
    </row>
    <row r="152" spans="1:7" ht="23.25" x14ac:dyDescent="0.2">
      <c r="A152" t="e">
        <f t="shared" si="12"/>
        <v>#REF!</v>
      </c>
      <c r="B152" s="13" t="s">
        <v>216</v>
      </c>
      <c r="C152" s="203">
        <v>111.38052667461855</v>
      </c>
      <c r="D152" s="93">
        <f t="shared" si="11"/>
        <v>2.9285631031940134E-2</v>
      </c>
      <c r="F152" s="13" t="s">
        <v>216</v>
      </c>
      <c r="G152" s="93">
        <v>2.9285631031940134E-2</v>
      </c>
    </row>
    <row r="153" spans="1:7" ht="23.25" x14ac:dyDescent="0.2">
      <c r="A153" t="e">
        <f t="shared" si="12"/>
        <v>#REF!</v>
      </c>
      <c r="B153" s="13" t="s">
        <v>135</v>
      </c>
      <c r="C153" s="203">
        <v>817.44846922805596</v>
      </c>
      <c r="D153" s="93">
        <f t="shared" si="11"/>
        <v>0.21493428853477003</v>
      </c>
      <c r="F153" s="13" t="s">
        <v>135</v>
      </c>
      <c r="G153" s="93">
        <v>0.21493428853477003</v>
      </c>
    </row>
    <row r="154" spans="1:7" ht="24" thickBot="1" x14ac:dyDescent="0.3">
      <c r="A154" t="e">
        <f t="shared" si="12"/>
        <v>#REF!</v>
      </c>
      <c r="B154" s="169" t="s">
        <v>14</v>
      </c>
      <c r="C154" s="240">
        <f>SUM(C143:C153)</f>
        <v>3803.2483081256569</v>
      </c>
      <c r="D154" s="22">
        <v>1</v>
      </c>
      <c r="F154" s="23" t="s">
        <v>14</v>
      </c>
      <c r="G154" s="22">
        <v>1</v>
      </c>
    </row>
    <row r="155" spans="1:7" x14ac:dyDescent="0.2">
      <c r="A155" t="e">
        <f t="shared" si="12"/>
        <v>#REF!</v>
      </c>
      <c r="D155">
        <v>23.211195080405474</v>
      </c>
    </row>
    <row r="156" spans="1:7" ht="23.25" x14ac:dyDescent="0.2">
      <c r="A156" t="e">
        <f t="shared" si="12"/>
        <v>#REF!</v>
      </c>
      <c r="C156">
        <f>22.8+13+9.6+6.3+7.3+3.4+4.4+3.2+3.1+3+23.9</f>
        <v>100</v>
      </c>
      <c r="F156" s="79" t="s">
        <v>95</v>
      </c>
    </row>
    <row r="157" spans="1:7" ht="23.25" x14ac:dyDescent="0.2">
      <c r="A157" t="e">
        <f t="shared" si="12"/>
        <v>#REF!</v>
      </c>
      <c r="D157" s="73">
        <f>C149+C153</f>
        <v>950.14141206467775</v>
      </c>
      <c r="F157" s="79" t="s">
        <v>164</v>
      </c>
    </row>
    <row r="158" spans="1:7" x14ac:dyDescent="0.2">
      <c r="A158" t="e">
        <f t="shared" si="12"/>
        <v>#REF!</v>
      </c>
    </row>
    <row r="159" spans="1:7" ht="19.5" customHeight="1" x14ac:dyDescent="0.2">
      <c r="A159" t="e">
        <f t="shared" si="12"/>
        <v>#REF!</v>
      </c>
      <c r="G159" s="237" t="s">
        <v>303</v>
      </c>
    </row>
    <row r="160" spans="1:7" ht="39.75" customHeight="1" x14ac:dyDescent="0.2">
      <c r="A160" t="e">
        <f t="shared" si="12"/>
        <v>#REF!</v>
      </c>
      <c r="F160" s="283" t="s">
        <v>60</v>
      </c>
      <c r="G160" s="284" t="s">
        <v>123</v>
      </c>
    </row>
    <row r="161" spans="1:9" ht="29.25" customHeight="1" x14ac:dyDescent="0.2">
      <c r="A161" t="e">
        <f t="shared" si="12"/>
        <v>#REF!</v>
      </c>
      <c r="B161" s="283" t="s">
        <v>60</v>
      </c>
      <c r="C161" s="283" t="s">
        <v>270</v>
      </c>
      <c r="D161" s="283"/>
      <c r="F161" s="283" t="e">
        <f>#REF!</f>
        <v>#REF!</v>
      </c>
      <c r="G161" s="284"/>
    </row>
    <row r="162" spans="1:9" ht="30" x14ac:dyDescent="0.2">
      <c r="A162" t="e">
        <f t="shared" si="12"/>
        <v>#REF!</v>
      </c>
      <c r="B162" s="283"/>
      <c r="C162" s="205" t="s">
        <v>163</v>
      </c>
      <c r="D162" s="237" t="s">
        <v>143</v>
      </c>
      <c r="F162" s="237"/>
      <c r="G162" s="101" t="s">
        <v>122</v>
      </c>
      <c r="I162" s="104"/>
    </row>
    <row r="163" spans="1:9" ht="23.25" x14ac:dyDescent="0.2">
      <c r="A163" t="e">
        <f t="shared" si="12"/>
        <v>#REF!</v>
      </c>
      <c r="B163" s="208" t="s">
        <v>131</v>
      </c>
      <c r="C163" s="203">
        <v>1269.50596135</v>
      </c>
      <c r="D163" s="93">
        <f>C163/$C$174</f>
        <v>0.15125125278435372</v>
      </c>
      <c r="F163" s="13" t="s">
        <v>131</v>
      </c>
      <c r="G163" s="93">
        <v>0.15125125278435372</v>
      </c>
    </row>
    <row r="164" spans="1:9" ht="23.25" x14ac:dyDescent="0.2">
      <c r="A164" t="e">
        <f t="shared" si="12"/>
        <v>#REF!</v>
      </c>
      <c r="B164" s="208" t="s">
        <v>130</v>
      </c>
      <c r="C164" s="203">
        <v>1017.48170123</v>
      </c>
      <c r="D164" s="93">
        <f t="shared" ref="D164:D173" si="13">C164/$C$174</f>
        <v>0.1212246233428788</v>
      </c>
      <c r="F164" s="13" t="s">
        <v>130</v>
      </c>
      <c r="G164" s="93">
        <v>0.1212246233428788</v>
      </c>
    </row>
    <row r="165" spans="1:9" ht="23.25" x14ac:dyDescent="0.2">
      <c r="A165" t="e">
        <f t="shared" si="12"/>
        <v>#REF!</v>
      </c>
      <c r="B165" s="208" t="s">
        <v>132</v>
      </c>
      <c r="C165" s="203">
        <v>996.4933254500005</v>
      </c>
      <c r="D165" s="93">
        <f t="shared" si="13"/>
        <v>0.11872403001974237</v>
      </c>
      <c r="F165" s="13" t="s">
        <v>132</v>
      </c>
      <c r="G165" s="93">
        <v>0.11872403001974237</v>
      </c>
    </row>
    <row r="166" spans="1:9" ht="23.25" x14ac:dyDescent="0.2">
      <c r="B166" s="208" t="s">
        <v>134</v>
      </c>
      <c r="C166" s="203">
        <v>594.56859202999908</v>
      </c>
      <c r="D166" s="93">
        <f t="shared" si="13"/>
        <v>7.0837985128589229E-2</v>
      </c>
      <c r="F166" s="13" t="s">
        <v>134</v>
      </c>
      <c r="G166" s="93">
        <v>7.0837985128589229E-2</v>
      </c>
    </row>
    <row r="167" spans="1:9" ht="23.25" x14ac:dyDescent="0.2">
      <c r="B167" s="208" t="s">
        <v>215</v>
      </c>
      <c r="C167" s="203">
        <v>576.63286796</v>
      </c>
      <c r="D167" s="93">
        <f t="shared" si="13"/>
        <v>6.8701090290933617E-2</v>
      </c>
      <c r="F167" s="13" t="s">
        <v>215</v>
      </c>
      <c r="G167" s="93">
        <v>6.8701090290933617E-2</v>
      </c>
    </row>
    <row r="168" spans="1:9" ht="23.25" x14ac:dyDescent="0.2">
      <c r="B168" s="208" t="s">
        <v>133</v>
      </c>
      <c r="C168" s="203">
        <v>557.57948538000005</v>
      </c>
      <c r="D168" s="93">
        <f t="shared" si="13"/>
        <v>6.6431035582454737E-2</v>
      </c>
      <c r="F168" s="13" t="s">
        <v>133</v>
      </c>
      <c r="G168" s="93">
        <v>6.6431035582454737E-2</v>
      </c>
    </row>
    <row r="169" spans="1:9" ht="23.25" x14ac:dyDescent="0.2">
      <c r="B169" s="208" t="s">
        <v>237</v>
      </c>
      <c r="C169" s="203">
        <v>485.27743609629636</v>
      </c>
      <c r="D169" s="93">
        <f t="shared" si="13"/>
        <v>5.7816837724409938E-2</v>
      </c>
      <c r="F169" s="13" t="s">
        <v>237</v>
      </c>
      <c r="G169" s="93">
        <v>5.7816837724409938E-2</v>
      </c>
    </row>
    <row r="170" spans="1:9" ht="23.25" x14ac:dyDescent="0.2">
      <c r="A170" t="e">
        <f>A165+1</f>
        <v>#REF!</v>
      </c>
      <c r="B170" s="208" t="s">
        <v>245</v>
      </c>
      <c r="C170" s="203">
        <v>366.94520978267497</v>
      </c>
      <c r="D170" s="93">
        <f t="shared" si="13"/>
        <v>4.3718520725831864E-2</v>
      </c>
      <c r="F170" s="13" t="s">
        <v>245</v>
      </c>
      <c r="G170" s="93">
        <v>4.3718520725831864E-2</v>
      </c>
    </row>
    <row r="171" spans="1:9" ht="23.25" x14ac:dyDescent="0.2">
      <c r="A171" t="e">
        <f t="shared" si="12"/>
        <v>#REF!</v>
      </c>
      <c r="B171" s="208" t="s">
        <v>308</v>
      </c>
      <c r="C171" s="203">
        <v>313.89321740999998</v>
      </c>
      <c r="D171" s="93">
        <f t="shared" si="13"/>
        <v>3.7397809714329315E-2</v>
      </c>
      <c r="F171" s="13" t="s">
        <v>308</v>
      </c>
      <c r="G171" s="93">
        <v>3.7397809714329315E-2</v>
      </c>
    </row>
    <row r="172" spans="1:9" ht="23.25" x14ac:dyDescent="0.2">
      <c r="A172" t="e">
        <f t="shared" si="12"/>
        <v>#REF!</v>
      </c>
      <c r="B172" s="208" t="s">
        <v>307</v>
      </c>
      <c r="C172" s="203">
        <v>250.98983507644576</v>
      </c>
      <c r="D172" s="93">
        <f t="shared" si="13"/>
        <v>2.9903386157463317E-2</v>
      </c>
      <c r="F172" s="13" t="s">
        <v>307</v>
      </c>
      <c r="G172" s="93">
        <v>2.9903386157463317E-2</v>
      </c>
    </row>
    <row r="173" spans="1:9" ht="23.25" x14ac:dyDescent="0.2">
      <c r="A173" t="e">
        <f t="shared" si="12"/>
        <v>#REF!</v>
      </c>
      <c r="B173" s="208" t="s">
        <v>135</v>
      </c>
      <c r="C173" s="203">
        <v>1963.9906907603238</v>
      </c>
      <c r="D173" s="93">
        <f t="shared" si="13"/>
        <v>0.23399342852901306</v>
      </c>
      <c r="F173" s="13" t="s">
        <v>135</v>
      </c>
      <c r="G173" s="93">
        <v>0.23399342852901306</v>
      </c>
    </row>
    <row r="174" spans="1:9" ht="24" thickBot="1" x14ac:dyDescent="0.3">
      <c r="A174" t="e">
        <f t="shared" si="12"/>
        <v>#REF!</v>
      </c>
      <c r="B174" s="23" t="s">
        <v>14</v>
      </c>
      <c r="C174" s="204">
        <f>SUM(C163:C173)</f>
        <v>8393.3583225257407</v>
      </c>
      <c r="D174" s="22">
        <f>SUM(D163:D173)</f>
        <v>0.99999999999999989</v>
      </c>
      <c r="F174" s="23"/>
      <c r="G174" s="103">
        <f>SUM(G163:G173)</f>
        <v>0.99999999999999989</v>
      </c>
    </row>
    <row r="175" spans="1:9" x14ac:dyDescent="0.2">
      <c r="A175" t="e">
        <f t="shared" si="12"/>
        <v>#REF!</v>
      </c>
    </row>
    <row r="176" spans="1:9" ht="23.25" x14ac:dyDescent="0.2">
      <c r="A176" t="e">
        <f t="shared" si="12"/>
        <v>#REF!</v>
      </c>
      <c r="F176" s="79" t="s">
        <v>165</v>
      </c>
      <c r="I176" s="105"/>
    </row>
    <row r="177" spans="1:6" ht="23.25" x14ac:dyDescent="0.2">
      <c r="A177" t="e">
        <f t="shared" si="12"/>
        <v>#REF!</v>
      </c>
      <c r="F177" s="79" t="s">
        <v>166</v>
      </c>
    </row>
    <row r="178" spans="1:6" x14ac:dyDescent="0.2">
      <c r="A178" t="e">
        <f t="shared" si="12"/>
        <v>#REF!</v>
      </c>
      <c r="E178">
        <f t="shared" ref="E178:E182" si="14">C178/$E$141</f>
        <v>0</v>
      </c>
    </row>
    <row r="179" spans="1:6" x14ac:dyDescent="0.2">
      <c r="A179" t="e">
        <f t="shared" si="12"/>
        <v>#REF!</v>
      </c>
      <c r="E179">
        <f t="shared" si="14"/>
        <v>0</v>
      </c>
    </row>
    <row r="180" spans="1:6" x14ac:dyDescent="0.2">
      <c r="A180" t="e">
        <f t="shared" si="12"/>
        <v>#REF!</v>
      </c>
      <c r="E180">
        <f t="shared" si="14"/>
        <v>0</v>
      </c>
    </row>
    <row r="181" spans="1:6" x14ac:dyDescent="0.2">
      <c r="A181" t="e">
        <f t="shared" si="12"/>
        <v>#REF!</v>
      </c>
      <c r="E181">
        <f t="shared" si="14"/>
        <v>0</v>
      </c>
    </row>
    <row r="182" spans="1:6" x14ac:dyDescent="0.2">
      <c r="A182" t="e">
        <f t="shared" si="12"/>
        <v>#REF!</v>
      </c>
      <c r="C182" s="102"/>
      <c r="E182">
        <f t="shared" si="14"/>
        <v>0</v>
      </c>
    </row>
    <row r="183" spans="1:6" x14ac:dyDescent="0.2">
      <c r="C183" s="102"/>
    </row>
  </sheetData>
  <sortState ref="L81:M91">
    <sortCondition descending="1" ref="M81:M91"/>
  </sortState>
  <mergeCells count="25">
    <mergeCell ref="B161:B162"/>
    <mergeCell ref="C161:D161"/>
    <mergeCell ref="F160:F161"/>
    <mergeCell ref="G160:G161"/>
    <mergeCell ref="C78:D78"/>
    <mergeCell ref="C97:D97"/>
    <mergeCell ref="F140:F141"/>
    <mergeCell ref="B141:B142"/>
    <mergeCell ref="C141:D141"/>
    <mergeCell ref="B48:B49"/>
    <mergeCell ref="C48:C49"/>
    <mergeCell ref="D48:D49"/>
    <mergeCell ref="E48:E49"/>
    <mergeCell ref="B62:B63"/>
    <mergeCell ref="C62:C63"/>
    <mergeCell ref="D62:D63"/>
    <mergeCell ref="E62:E63"/>
    <mergeCell ref="B5:B6"/>
    <mergeCell ref="C5:C6"/>
    <mergeCell ref="D5:D6"/>
    <mergeCell ref="E5:E6"/>
    <mergeCell ref="B31:B32"/>
    <mergeCell ref="C31:C32"/>
    <mergeCell ref="D31:D32"/>
    <mergeCell ref="E31:E3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AH141"/>
  <sheetViews>
    <sheetView rightToLeft="1" tabSelected="1" topLeftCell="K1" zoomScale="80" zoomScaleNormal="80" workbookViewId="0">
      <selection activeCell="S2" sqref="S2"/>
    </sheetView>
  </sheetViews>
  <sheetFormatPr defaultRowHeight="14.25" x14ac:dyDescent="0.2"/>
  <cols>
    <col min="1" max="1" width="11.25" customWidth="1"/>
    <col min="2" max="2" width="45.75" customWidth="1"/>
    <col min="3" max="4" width="23.25" bestFit="1" customWidth="1"/>
    <col min="5" max="6" width="17" customWidth="1"/>
    <col min="7" max="7" width="18.75" customWidth="1"/>
    <col min="8" max="8" width="16.375" customWidth="1"/>
    <col min="9" max="9" width="19.625" bestFit="1" customWidth="1"/>
    <col min="10" max="10" width="12.75" customWidth="1"/>
    <col min="24" max="24" width="20.125" customWidth="1"/>
    <col min="25" max="25" width="12.625" customWidth="1"/>
    <col min="26" max="26" width="16.75" customWidth="1"/>
    <col min="27" max="27" width="15.25" customWidth="1"/>
    <col min="28" max="28" width="12.375" customWidth="1"/>
    <col min="29" max="29" width="9.125" customWidth="1"/>
    <col min="30" max="30" width="12.875" customWidth="1"/>
  </cols>
  <sheetData>
    <row r="2" spans="2:7" ht="27.75" x14ac:dyDescent="0.7">
      <c r="B2" s="35" t="s">
        <v>13</v>
      </c>
      <c r="C2" s="36"/>
      <c r="D2" s="36"/>
      <c r="E2" s="37"/>
    </row>
    <row r="3" spans="2:7" ht="27.75" x14ac:dyDescent="0.7">
      <c r="B3" s="35"/>
      <c r="C3" s="36"/>
      <c r="D3" s="36"/>
      <c r="E3" s="37"/>
    </row>
    <row r="4" spans="2:7" ht="27.75" x14ac:dyDescent="0.2">
      <c r="B4" s="116" t="s">
        <v>7</v>
      </c>
      <c r="C4" s="117" t="s">
        <v>285</v>
      </c>
      <c r="D4" s="117" t="s">
        <v>274</v>
      </c>
      <c r="E4" s="116" t="s">
        <v>92</v>
      </c>
    </row>
    <row r="5" spans="2:7" ht="27.75" x14ac:dyDescent="0.2">
      <c r="B5" s="159" t="s">
        <v>99</v>
      </c>
      <c r="C5" s="132">
        <f>2390925300/1000000</f>
        <v>2390.9252999999999</v>
      </c>
      <c r="D5" s="132">
        <f>1751561225/1000000</f>
        <v>1751.5612249999999</v>
      </c>
      <c r="E5" s="129">
        <f t="shared" ref="E5:E12" si="0">(C5/D5)-1</f>
        <v>0.36502525054469626</v>
      </c>
    </row>
    <row r="6" spans="2:7" ht="27.75" x14ac:dyDescent="0.2">
      <c r="B6" s="159" t="s">
        <v>100</v>
      </c>
      <c r="C6" s="132">
        <f>5171520501/1000000</f>
        <v>5171.520501</v>
      </c>
      <c r="D6" s="132">
        <f>5686074582.3/1000000</f>
        <v>5686.0745822999997</v>
      </c>
      <c r="E6" s="129">
        <f t="shared" si="0"/>
        <v>-9.049372706115022E-2</v>
      </c>
    </row>
    <row r="7" spans="2:7" ht="27.75" x14ac:dyDescent="0.2">
      <c r="B7" s="159" t="s">
        <v>173</v>
      </c>
      <c r="C7" s="132">
        <v>0</v>
      </c>
      <c r="D7" s="132">
        <v>1087</v>
      </c>
      <c r="E7" s="129">
        <f t="shared" si="0"/>
        <v>-1</v>
      </c>
    </row>
    <row r="8" spans="2:7" ht="27.75" x14ac:dyDescent="0.2">
      <c r="B8" s="160" t="s">
        <v>161</v>
      </c>
      <c r="C8" s="131">
        <f>SUM(C5:C7)</f>
        <v>7562.4458009999998</v>
      </c>
      <c r="D8" s="131">
        <f>SUM(D5:D7)</f>
        <v>8524.6358072999992</v>
      </c>
      <c r="E8" s="127">
        <f t="shared" si="0"/>
        <v>-0.11287168484969601</v>
      </c>
    </row>
    <row r="9" spans="2:7" ht="27.75" x14ac:dyDescent="0.2">
      <c r="B9" s="159" t="s">
        <v>125</v>
      </c>
      <c r="C9" s="130">
        <v>169</v>
      </c>
      <c r="D9" s="130">
        <v>140</v>
      </c>
      <c r="E9" s="129">
        <f t="shared" si="0"/>
        <v>0.20714285714285707</v>
      </c>
      <c r="G9" s="146">
        <v>9908.4</v>
      </c>
    </row>
    <row r="10" spans="2:7" ht="27.75" x14ac:dyDescent="0.2">
      <c r="B10" s="159" t="s">
        <v>124</v>
      </c>
      <c r="C10" s="130">
        <v>96</v>
      </c>
      <c r="D10" s="130">
        <v>107</v>
      </c>
      <c r="E10" s="129">
        <f t="shared" si="0"/>
        <v>-0.10280373831775702</v>
      </c>
    </row>
    <row r="11" spans="2:7" ht="27.75" x14ac:dyDescent="0.2">
      <c r="B11" s="159" t="s">
        <v>174</v>
      </c>
      <c r="C11" s="130">
        <v>0</v>
      </c>
      <c r="D11" s="130">
        <v>1</v>
      </c>
      <c r="E11" s="129">
        <f t="shared" si="0"/>
        <v>-1</v>
      </c>
    </row>
    <row r="12" spans="2:7" ht="27.75" x14ac:dyDescent="0.2">
      <c r="B12" s="160" t="s">
        <v>162</v>
      </c>
      <c r="C12" s="128">
        <f>SUM(C9:C11)</f>
        <v>265</v>
      </c>
      <c r="D12" s="128">
        <f>SUM(D9:D11)</f>
        <v>248</v>
      </c>
      <c r="E12" s="127">
        <f t="shared" si="0"/>
        <v>6.8548387096774244E-2</v>
      </c>
    </row>
    <row r="16" spans="2:7" x14ac:dyDescent="0.2">
      <c r="F16" s="97" t="s">
        <v>7</v>
      </c>
      <c r="G16" s="97"/>
    </row>
    <row r="19" spans="2:7" ht="27.75" x14ac:dyDescent="0.2">
      <c r="C19" s="132"/>
      <c r="D19" s="132"/>
    </row>
    <row r="26" spans="2:7" ht="27.75" x14ac:dyDescent="0.2">
      <c r="B26" s="116" t="s">
        <v>7</v>
      </c>
      <c r="C26" s="117" t="s">
        <v>261</v>
      </c>
      <c r="D26" s="117" t="s">
        <v>275</v>
      </c>
      <c r="E26" s="116" t="s">
        <v>92</v>
      </c>
    </row>
    <row r="27" spans="2:7" ht="27.75" x14ac:dyDescent="0.2">
      <c r="B27" s="159" t="s">
        <v>99</v>
      </c>
      <c r="C27" s="132">
        <f t="shared" ref="C27:D29" si="1">G107</f>
        <v>4741.22307</v>
      </c>
      <c r="D27" s="132">
        <f t="shared" si="1"/>
        <v>8620.8721556</v>
      </c>
      <c r="E27" s="129">
        <f t="shared" ref="E27:E34" si="2">(C27/D27)-1</f>
        <v>-0.45002976677711581</v>
      </c>
    </row>
    <row r="28" spans="2:7" ht="27.75" x14ac:dyDescent="0.2">
      <c r="B28" s="159" t="s">
        <v>100</v>
      </c>
      <c r="C28" s="132">
        <f t="shared" si="1"/>
        <v>29847.244720999999</v>
      </c>
      <c r="D28" s="132">
        <f t="shared" si="1"/>
        <v>13763.530903139999</v>
      </c>
      <c r="E28" s="129">
        <f t="shared" si="2"/>
        <v>1.1685746870514655</v>
      </c>
      <c r="G28">
        <v>7339.6</v>
      </c>
    </row>
    <row r="29" spans="2:7" ht="27.75" x14ac:dyDescent="0.2">
      <c r="B29" s="159" t="s">
        <v>173</v>
      </c>
      <c r="C29" s="132">
        <f t="shared" si="1"/>
        <v>1160.175</v>
      </c>
      <c r="D29" s="132">
        <f t="shared" si="1"/>
        <v>1957.44</v>
      </c>
      <c r="E29" s="129">
        <f t="shared" si="2"/>
        <v>-0.40729984060814128</v>
      </c>
    </row>
    <row r="30" spans="2:7" ht="27.75" x14ac:dyDescent="0.2">
      <c r="B30" s="160" t="s">
        <v>159</v>
      </c>
      <c r="C30" s="131">
        <f>SUM(C27:C29)</f>
        <v>35748.642791000006</v>
      </c>
      <c r="D30" s="131">
        <f>SUM(D27:D29)</f>
        <v>24341.843058739996</v>
      </c>
      <c r="E30" s="127">
        <f t="shared" si="2"/>
        <v>0.46860871236142376</v>
      </c>
      <c r="G30">
        <v>29033.1</v>
      </c>
    </row>
    <row r="31" spans="2:7" ht="27.75" x14ac:dyDescent="0.2">
      <c r="B31" s="159" t="s">
        <v>125</v>
      </c>
      <c r="C31" s="130">
        <f t="shared" ref="C31:D33" si="3">G111</f>
        <v>305</v>
      </c>
      <c r="D31" s="130">
        <f t="shared" si="3"/>
        <v>320</v>
      </c>
      <c r="E31" s="129">
        <f t="shared" si="2"/>
        <v>-4.6875E-2</v>
      </c>
      <c r="G31">
        <f>SUM(G28:G30)</f>
        <v>36372.699999999997</v>
      </c>
    </row>
    <row r="32" spans="2:7" ht="27.75" x14ac:dyDescent="0.2">
      <c r="B32" s="159" t="s">
        <v>124</v>
      </c>
      <c r="C32" s="130">
        <f t="shared" si="3"/>
        <v>207</v>
      </c>
      <c r="D32" s="130">
        <f t="shared" si="3"/>
        <v>205</v>
      </c>
      <c r="E32" s="129">
        <f t="shared" si="2"/>
        <v>9.7560975609756184E-3</v>
      </c>
    </row>
    <row r="33" spans="1:25" ht="27.75" x14ac:dyDescent="0.2">
      <c r="B33" s="159" t="s">
        <v>174</v>
      </c>
      <c r="C33" s="130">
        <f t="shared" si="3"/>
        <v>3</v>
      </c>
      <c r="D33" s="130">
        <f t="shared" si="3"/>
        <v>3</v>
      </c>
      <c r="E33" s="129">
        <f t="shared" si="2"/>
        <v>0</v>
      </c>
    </row>
    <row r="34" spans="1:25" ht="27.75" x14ac:dyDescent="0.2">
      <c r="B34" s="160" t="s">
        <v>160</v>
      </c>
      <c r="C34" s="128">
        <f>SUM(C31:C33)</f>
        <v>515</v>
      </c>
      <c r="D34" s="128">
        <f>SUM(D31:D33)</f>
        <v>528</v>
      </c>
      <c r="E34" s="127">
        <f t="shared" si="2"/>
        <v>-2.4621212121212155E-2</v>
      </c>
    </row>
    <row r="36" spans="1:25" ht="27.75" x14ac:dyDescent="0.2">
      <c r="A36" s="146"/>
      <c r="B36" s="200"/>
      <c r="C36" s="146"/>
    </row>
    <row r="39" spans="1:25" x14ac:dyDescent="0.2">
      <c r="E39">
        <f>(1.4/1.1)-1</f>
        <v>0.27272727272727249</v>
      </c>
    </row>
    <row r="43" spans="1:25" ht="27.75" x14ac:dyDescent="0.7">
      <c r="B43" s="7" t="s">
        <v>12</v>
      </c>
    </row>
    <row r="44" spans="1:25" ht="83.25" x14ac:dyDescent="0.2">
      <c r="B44" s="118" t="s">
        <v>11</v>
      </c>
      <c r="C44" s="126" t="s">
        <v>311</v>
      </c>
      <c r="D44" s="126" t="s">
        <v>312</v>
      </c>
      <c r="E44" s="125" t="s">
        <v>111</v>
      </c>
      <c r="F44" s="125" t="s">
        <v>110</v>
      </c>
      <c r="G44" s="126" t="s">
        <v>170</v>
      </c>
      <c r="H44" s="125" t="s">
        <v>26</v>
      </c>
      <c r="I44" s="66"/>
      <c r="J44" s="66"/>
    </row>
    <row r="45" spans="1:25" ht="23.25" x14ac:dyDescent="0.2">
      <c r="B45" s="13" t="s">
        <v>10</v>
      </c>
      <c r="C45" s="18">
        <v>11138.86</v>
      </c>
      <c r="D45" s="18">
        <v>11525.02</v>
      </c>
      <c r="E45" s="52">
        <f>(C45/D45)-1</f>
        <v>-3.3506232527145241E-2</v>
      </c>
      <c r="F45" s="52">
        <f>(C45/C52)-1</f>
        <v>-3.0598453498339895E-2</v>
      </c>
      <c r="G45" s="29">
        <v>11949.18</v>
      </c>
      <c r="H45" s="52">
        <f>(C45/G45)-1</f>
        <v>-6.7813858356807755E-2</v>
      </c>
    </row>
    <row r="46" spans="1:25" ht="23.25" x14ac:dyDescent="0.2">
      <c r="B46" s="13" t="s">
        <v>138</v>
      </c>
      <c r="C46" s="18">
        <v>2787.33</v>
      </c>
      <c r="D46" s="18">
        <v>3369.89</v>
      </c>
      <c r="E46" s="52">
        <f>(C46/D46)-1</f>
        <v>-0.17287211155260263</v>
      </c>
      <c r="F46" s="52">
        <f>(C46/C53)-1</f>
        <v>-0.10770033549312374</v>
      </c>
      <c r="G46" s="29">
        <v>3255.21</v>
      </c>
      <c r="H46" s="52">
        <f>(C46/G46)-1</f>
        <v>-0.14373266240887683</v>
      </c>
    </row>
    <row r="47" spans="1:25" ht="24" thickBot="1" x14ac:dyDescent="0.25">
      <c r="B47" s="20" t="s">
        <v>175</v>
      </c>
      <c r="C47" s="124">
        <v>4656.1499999999996</v>
      </c>
      <c r="D47" s="124">
        <v>1425.02</v>
      </c>
      <c r="E47" s="77">
        <f>(C47/D47)-1</f>
        <v>2.2674278255743778</v>
      </c>
      <c r="F47" s="77">
        <f>(C47/C54)-1</f>
        <v>-2.6331693178895388E-2</v>
      </c>
      <c r="G47" s="30">
        <v>4073.21</v>
      </c>
      <c r="H47" s="77">
        <f>(C47/G47)-1</f>
        <v>0.1431156262505493</v>
      </c>
      <c r="Y47">
        <f>169+134+106+54+40</f>
        <v>503</v>
      </c>
    </row>
    <row r="48" spans="1:25" ht="15" x14ac:dyDescent="0.25">
      <c r="B48" s="12" t="s">
        <v>176</v>
      </c>
      <c r="Y48">
        <f>Y47*15%</f>
        <v>75.45</v>
      </c>
    </row>
    <row r="49" spans="2:25" ht="15" x14ac:dyDescent="0.25">
      <c r="B49" s="12" t="s">
        <v>137</v>
      </c>
      <c r="F49">
        <v>994.95</v>
      </c>
      <c r="Y49">
        <f>Y47-Y48</f>
        <v>427.55</v>
      </c>
    </row>
    <row r="50" spans="2:25" ht="21" x14ac:dyDescent="0.55000000000000004">
      <c r="F50" s="158">
        <v>684.89</v>
      </c>
      <c r="J50" s="98"/>
    </row>
    <row r="51" spans="2:25" ht="28.5" x14ac:dyDescent="0.2">
      <c r="B51" s="121" t="s">
        <v>11</v>
      </c>
      <c r="C51" s="123" t="s">
        <v>310</v>
      </c>
      <c r="F51" s="75">
        <f>F49/F50-1</f>
        <v>0.45271503453109263</v>
      </c>
      <c r="G51" s="90"/>
      <c r="H51" s="122"/>
    </row>
    <row r="52" spans="2:25" ht="23.25" x14ac:dyDescent="0.2">
      <c r="B52" s="121" t="s">
        <v>10</v>
      </c>
      <c r="C52" s="18">
        <v>11490.45</v>
      </c>
      <c r="G52" s="90"/>
      <c r="H52" s="120"/>
    </row>
    <row r="53" spans="2:25" ht="23.25" x14ac:dyDescent="0.2">
      <c r="B53" s="121" t="s">
        <v>9</v>
      </c>
      <c r="C53" s="18">
        <v>3123.76</v>
      </c>
      <c r="F53" s="104"/>
      <c r="G53" s="90"/>
      <c r="H53" s="90"/>
    </row>
    <row r="54" spans="2:25" ht="24" thickBot="1" x14ac:dyDescent="0.25">
      <c r="B54" s="121" t="s">
        <v>8</v>
      </c>
      <c r="C54" s="124">
        <v>4782.07</v>
      </c>
      <c r="D54" s="99"/>
      <c r="G54" s="90"/>
      <c r="H54" s="120"/>
    </row>
    <row r="55" spans="2:25" x14ac:dyDescent="0.2">
      <c r="G55" s="90"/>
      <c r="H55" s="120"/>
    </row>
    <row r="56" spans="2:25" x14ac:dyDescent="0.2">
      <c r="G56" s="90"/>
      <c r="H56" s="90"/>
    </row>
    <row r="57" spans="2:25" x14ac:dyDescent="0.2">
      <c r="B57" s="146"/>
      <c r="C57" s="146"/>
      <c r="D57" s="146"/>
      <c r="E57" s="146"/>
      <c r="F57" s="146"/>
      <c r="G57" s="90"/>
      <c r="H57" s="120"/>
    </row>
    <row r="58" spans="2:25" x14ac:dyDescent="0.2">
      <c r="G58" s="90"/>
      <c r="H58" s="120"/>
    </row>
    <row r="59" spans="2:25" ht="20.25" x14ac:dyDescent="0.25">
      <c r="B59" s="67" t="s">
        <v>242</v>
      </c>
      <c r="E59" s="9" t="s">
        <v>109</v>
      </c>
      <c r="G59" s="90"/>
      <c r="H59" s="90"/>
    </row>
    <row r="60" spans="2:25" x14ac:dyDescent="0.2">
      <c r="B60" s="292" t="s">
        <v>7</v>
      </c>
      <c r="C60" s="293" t="s">
        <v>260</v>
      </c>
      <c r="D60" s="293" t="s">
        <v>274</v>
      </c>
      <c r="E60" s="292" t="s">
        <v>92</v>
      </c>
    </row>
    <row r="61" spans="2:25" ht="15" customHeight="1" x14ac:dyDescent="0.2">
      <c r="B61" s="292"/>
      <c r="C61" s="293"/>
      <c r="D61" s="293"/>
      <c r="E61" s="292"/>
    </row>
    <row r="62" spans="2:25" ht="25.5" customHeight="1" x14ac:dyDescent="0.2">
      <c r="B62" s="13" t="s">
        <v>6</v>
      </c>
      <c r="C62" s="29">
        <f>17643872364/1000000</f>
        <v>17643.872363999999</v>
      </c>
      <c r="D62" s="29">
        <f>35665980453/1000000</f>
        <v>35665.980452999996</v>
      </c>
      <c r="E62" s="52">
        <f>(C62/D62)-1</f>
        <v>-0.50530247199426404</v>
      </c>
    </row>
    <row r="63" spans="2:25" ht="23.25" x14ac:dyDescent="0.2">
      <c r="B63" s="13" t="s">
        <v>5</v>
      </c>
      <c r="C63" s="29">
        <f>1613563865/1000000</f>
        <v>1613.5638650000001</v>
      </c>
      <c r="D63" s="29">
        <f>2134896203/1000000</f>
        <v>2134.8962029999998</v>
      </c>
      <c r="E63" s="52">
        <f t="shared" ref="E63:E65" si="4">(C63/D63)-1</f>
        <v>-0.24419563689673196</v>
      </c>
    </row>
    <row r="64" spans="2:25" ht="23.25" x14ac:dyDescent="0.2">
      <c r="B64" s="13" t="s">
        <v>4</v>
      </c>
      <c r="C64" s="29">
        <f>140708452276/1000000</f>
        <v>140708.452276</v>
      </c>
      <c r="D64" s="29">
        <f>47486311738/1000000</f>
        <v>47486.311737999997</v>
      </c>
      <c r="E64" s="52">
        <f t="shared" si="4"/>
        <v>1.9631371046953894</v>
      </c>
    </row>
    <row r="65" spans="2:6" ht="23.25" x14ac:dyDescent="0.2">
      <c r="B65" s="13" t="s">
        <v>3</v>
      </c>
      <c r="C65" s="113">
        <f>139926/1000000</f>
        <v>0.13992599999999999</v>
      </c>
      <c r="D65" s="113">
        <f>1353858/1000000</f>
        <v>1.353858</v>
      </c>
      <c r="E65" s="52">
        <f t="shared" si="4"/>
        <v>-0.89664647252518359</v>
      </c>
    </row>
    <row r="66" spans="2:6" x14ac:dyDescent="0.2">
      <c r="B66" s="286" t="s">
        <v>61</v>
      </c>
      <c r="C66" s="288">
        <f>SUM(C62:C65)</f>
        <v>159966.02843099998</v>
      </c>
      <c r="D66" s="288">
        <f>SUM(D62:D65)</f>
        <v>85288.542251999999</v>
      </c>
      <c r="E66" s="290">
        <f>(C66/D66)-1</f>
        <v>0.87558638249850973</v>
      </c>
    </row>
    <row r="67" spans="2:6" ht="17.25" customHeight="1" thickBot="1" x14ac:dyDescent="0.25">
      <c r="B67" s="287"/>
      <c r="C67" s="289"/>
      <c r="D67" s="289"/>
      <c r="E67" s="291"/>
    </row>
    <row r="68" spans="2:6" ht="15.75" customHeight="1" x14ac:dyDescent="0.2">
      <c r="C68" s="112"/>
    </row>
    <row r="69" spans="2:6" x14ac:dyDescent="0.2">
      <c r="C69" s="73"/>
      <c r="D69" s="73"/>
    </row>
    <row r="70" spans="2:6" x14ac:dyDescent="0.2">
      <c r="D70" s="75"/>
      <c r="E70" s="115"/>
    </row>
    <row r="71" spans="2:6" x14ac:dyDescent="0.2">
      <c r="C71" t="s">
        <v>3</v>
      </c>
      <c r="D71" s="119"/>
      <c r="F71" s="145"/>
    </row>
    <row r="72" spans="2:6" ht="20.25" x14ac:dyDescent="0.25">
      <c r="B72" s="186" t="s">
        <v>315</v>
      </c>
      <c r="C72" s="90"/>
      <c r="D72" s="90"/>
      <c r="E72" s="184" t="s">
        <v>109</v>
      </c>
      <c r="F72" s="90"/>
    </row>
    <row r="73" spans="2:6" ht="32.25" customHeight="1" x14ac:dyDescent="0.2">
      <c r="B73" s="292" t="s">
        <v>7</v>
      </c>
      <c r="C73" s="292" t="s">
        <v>313</v>
      </c>
      <c r="D73" s="292" t="s">
        <v>314</v>
      </c>
      <c r="E73" s="292" t="s">
        <v>92</v>
      </c>
      <c r="F73" s="90"/>
    </row>
    <row r="74" spans="2:6" ht="9" customHeight="1" x14ac:dyDescent="0.2">
      <c r="B74" s="292"/>
      <c r="C74" s="292"/>
      <c r="D74" s="292"/>
      <c r="E74" s="292"/>
      <c r="F74" s="90"/>
    </row>
    <row r="75" spans="2:6" ht="21.75" customHeight="1" x14ac:dyDescent="0.2">
      <c r="B75" s="13" t="s">
        <v>6</v>
      </c>
      <c r="C75" s="29">
        <f>G97</f>
        <v>33150.734592000001</v>
      </c>
      <c r="D75" s="29">
        <f>I97</f>
        <v>64488.329791999997</v>
      </c>
      <c r="E75" s="52">
        <f>(C75/D75)-1</f>
        <v>-0.48594211233375029</v>
      </c>
      <c r="F75" s="90"/>
    </row>
    <row r="76" spans="2:6" ht="23.25" x14ac:dyDescent="0.2">
      <c r="B76" s="13" t="s">
        <v>5</v>
      </c>
      <c r="C76" s="29">
        <f>G98</f>
        <v>12483.711658</v>
      </c>
      <c r="D76" s="29">
        <f>I98</f>
        <v>2793.3309949999998</v>
      </c>
      <c r="E76" s="52">
        <f>(C76/D76)-1</f>
        <v>3.4691129265903564</v>
      </c>
      <c r="F76" s="90"/>
    </row>
    <row r="77" spans="2:6" ht="23.25" x14ac:dyDescent="0.2">
      <c r="B77" s="13" t="s">
        <v>4</v>
      </c>
      <c r="C77" s="29">
        <f>G99</f>
        <v>221631.70350599999</v>
      </c>
      <c r="D77" s="29">
        <f>I99</f>
        <v>83926.104980999997</v>
      </c>
      <c r="E77" s="52">
        <f>(C77/D77)-1</f>
        <v>1.6407957757145422</v>
      </c>
      <c r="F77" s="90"/>
    </row>
    <row r="78" spans="2:6" ht="23.25" x14ac:dyDescent="0.2">
      <c r="B78" s="13" t="s">
        <v>3</v>
      </c>
      <c r="C78" s="29">
        <f>G100</f>
        <v>0.32522200000000001</v>
      </c>
      <c r="D78" s="29">
        <f>I100</f>
        <v>1.6431089999999999</v>
      </c>
      <c r="E78" s="52">
        <f>(C78/D78)-1</f>
        <v>-0.80206912627220706</v>
      </c>
      <c r="F78" s="90"/>
    </row>
    <row r="79" spans="2:6" x14ac:dyDescent="0.2">
      <c r="B79" s="286" t="s">
        <v>61</v>
      </c>
      <c r="C79" s="288">
        <f>SUM(C75:C78)</f>
        <v>267266.47497799998</v>
      </c>
      <c r="D79" s="288">
        <f>SUM(D75:D78)</f>
        <v>151209.40887699998</v>
      </c>
      <c r="E79" s="290">
        <f>(C79/D79)-1</f>
        <v>0.76752542690915249</v>
      </c>
      <c r="F79" s="90">
        <v>213094.7</v>
      </c>
    </row>
    <row r="80" spans="2:6" ht="15" customHeight="1" thickBot="1" x14ac:dyDescent="0.25">
      <c r="B80" s="287"/>
      <c r="C80" s="289"/>
      <c r="D80" s="289"/>
      <c r="E80" s="291"/>
      <c r="F80" s="90"/>
    </row>
    <row r="81" spans="1:11" ht="18" x14ac:dyDescent="0.25">
      <c r="B81" s="170" t="s">
        <v>316</v>
      </c>
    </row>
    <row r="82" spans="1:11" ht="27.75" x14ac:dyDescent="0.7">
      <c r="B82" s="183"/>
      <c r="C82" s="90"/>
      <c r="D82" s="90"/>
      <c r="E82" s="184" t="s">
        <v>126</v>
      </c>
      <c r="F82" s="90"/>
    </row>
    <row r="83" spans="1:11" ht="27.75" x14ac:dyDescent="0.2">
      <c r="B83" s="116" t="s">
        <v>7</v>
      </c>
      <c r="C83" s="126" t="s">
        <v>311</v>
      </c>
      <c r="D83" s="126" t="s">
        <v>317</v>
      </c>
      <c r="E83" s="116" t="s">
        <v>92</v>
      </c>
      <c r="F83" s="90"/>
    </row>
    <row r="84" spans="1:11" ht="30" customHeight="1" x14ac:dyDescent="0.2">
      <c r="B84" s="13" t="s">
        <v>102</v>
      </c>
      <c r="C84" s="29">
        <v>702</v>
      </c>
      <c r="D84" s="29">
        <v>704</v>
      </c>
      <c r="E84" s="52">
        <f>(C84/D84)-1</f>
        <v>-2.8409090909090606E-3</v>
      </c>
      <c r="F84" s="90"/>
    </row>
    <row r="85" spans="1:11" ht="26.25" customHeight="1" x14ac:dyDescent="0.2">
      <c r="B85" s="13" t="s">
        <v>24</v>
      </c>
      <c r="C85" s="29">
        <v>424.2</v>
      </c>
      <c r="D85" s="29">
        <v>393.3</v>
      </c>
      <c r="E85" s="52">
        <f>(C85/D85)-1</f>
        <v>7.8565980167810689E-2</v>
      </c>
      <c r="F85" s="185"/>
    </row>
    <row r="86" spans="1:11" ht="27.75" customHeight="1" thickBot="1" x14ac:dyDescent="0.25">
      <c r="B86" s="20" t="s">
        <v>101</v>
      </c>
      <c r="C86" s="30">
        <v>2.5</v>
      </c>
      <c r="D86" s="30">
        <v>1.2</v>
      </c>
      <c r="E86" s="114">
        <f>(C86/D86)-1</f>
        <v>1.0833333333333335</v>
      </c>
      <c r="F86" s="90"/>
    </row>
    <row r="87" spans="1:11" x14ac:dyDescent="0.2">
      <c r="A87" s="182"/>
      <c r="B87" s="182"/>
      <c r="C87" s="182"/>
      <c r="D87" s="182"/>
      <c r="E87" s="182"/>
      <c r="F87" s="90"/>
    </row>
    <row r="89" spans="1:11" x14ac:dyDescent="0.2">
      <c r="C89">
        <f>(1.4/1.1)-1</f>
        <v>0.27272727272727249</v>
      </c>
      <c r="D89" s="75"/>
    </row>
    <row r="92" spans="1:11" x14ac:dyDescent="0.2">
      <c r="D92" s="71">
        <f>D99+H99</f>
        <v>83926.104980999997</v>
      </c>
      <c r="G92" t="s">
        <v>139</v>
      </c>
    </row>
    <row r="94" spans="1:11" ht="20.25" x14ac:dyDescent="0.25">
      <c r="B94" s="186" t="s">
        <v>315</v>
      </c>
      <c r="C94" s="90"/>
      <c r="D94" s="90"/>
      <c r="E94" s="184" t="s">
        <v>109</v>
      </c>
      <c r="F94" s="90"/>
      <c r="G94" s="90"/>
      <c r="H94" s="90"/>
      <c r="I94" s="90"/>
      <c r="J94" s="90"/>
    </row>
    <row r="95" spans="1:11" ht="15" customHeight="1" x14ac:dyDescent="0.2">
      <c r="B95" s="283" t="s">
        <v>7</v>
      </c>
      <c r="C95" s="283" t="s">
        <v>318</v>
      </c>
      <c r="D95" s="283" t="s">
        <v>319</v>
      </c>
      <c r="E95" s="283" t="s">
        <v>92</v>
      </c>
      <c r="F95" s="294" t="str">
        <f>C60</f>
        <v>فبراير 2022</v>
      </c>
      <c r="G95" s="294" t="str">
        <f>C73</f>
        <v xml:space="preserve">يناير-فبراير 2022
</v>
      </c>
      <c r="H95" s="294" t="str">
        <f>D60</f>
        <v>فبراير 2021</v>
      </c>
      <c r="I95" s="294" t="str">
        <f>D73</f>
        <v xml:space="preserve">يناير-فبراير 2021
</v>
      </c>
      <c r="J95" s="90"/>
    </row>
    <row r="96" spans="1:11" x14ac:dyDescent="0.2">
      <c r="B96" s="283"/>
      <c r="C96" s="283"/>
      <c r="D96" s="283"/>
      <c r="E96" s="283"/>
      <c r="F96" s="295">
        <v>43709</v>
      </c>
      <c r="G96" s="295"/>
      <c r="H96" s="295"/>
      <c r="I96" s="295"/>
      <c r="J96" s="90"/>
      <c r="K96" s="294"/>
    </row>
    <row r="97" spans="2:34" ht="23.25" x14ac:dyDescent="0.2">
      <c r="B97" s="13" t="s">
        <v>6</v>
      </c>
      <c r="C97" s="29">
        <v>15506.862228</v>
      </c>
      <c r="D97" s="29">
        <v>28822.349339</v>
      </c>
      <c r="E97" s="52">
        <f>(C97/D97)-1</f>
        <v>-0.46198479361925548</v>
      </c>
      <c r="F97" s="29">
        <f>C62</f>
        <v>17643.872363999999</v>
      </c>
      <c r="G97" s="29">
        <f>C97+F97</f>
        <v>33150.734592000001</v>
      </c>
      <c r="H97" s="29">
        <f>D62</f>
        <v>35665.980452999996</v>
      </c>
      <c r="I97" s="29">
        <f>H97+D97</f>
        <v>64488.329791999997</v>
      </c>
      <c r="J97" s="90"/>
      <c r="K97" s="295"/>
    </row>
    <row r="98" spans="2:34" ht="23.25" x14ac:dyDescent="0.2">
      <c r="B98" s="13" t="s">
        <v>5</v>
      </c>
      <c r="C98" s="29">
        <v>10870.147793</v>
      </c>
      <c r="D98" s="29">
        <v>658.43479200000002</v>
      </c>
      <c r="E98" s="52">
        <f>(C98/D98)-1</f>
        <v>15.509072614437422</v>
      </c>
      <c r="F98" s="29">
        <f>C63</f>
        <v>1613.5638650000001</v>
      </c>
      <c r="G98" s="29">
        <f>C98+F98</f>
        <v>12483.711658</v>
      </c>
      <c r="H98" s="29">
        <f>D63</f>
        <v>2134.8962029999998</v>
      </c>
      <c r="I98" s="29">
        <f>H98+D98</f>
        <v>2793.3309949999998</v>
      </c>
      <c r="J98" s="90"/>
      <c r="K98" s="52"/>
    </row>
    <row r="99" spans="2:34" ht="23.25" x14ac:dyDescent="0.2">
      <c r="B99" s="13" t="s">
        <v>4</v>
      </c>
      <c r="C99" s="29">
        <v>80923.251229999994</v>
      </c>
      <c r="D99" s="29">
        <v>36439.793243</v>
      </c>
      <c r="E99" s="52">
        <f>(C99/D99)-1</f>
        <v>1.2207384847208256</v>
      </c>
      <c r="F99" s="29">
        <f>C64</f>
        <v>140708.452276</v>
      </c>
      <c r="G99" s="29">
        <f>C99+F99</f>
        <v>221631.70350599999</v>
      </c>
      <c r="H99" s="29">
        <f>D64</f>
        <v>47486.311737999997</v>
      </c>
      <c r="I99" s="29">
        <f>H99+D99</f>
        <v>83926.104980999997</v>
      </c>
      <c r="J99" s="90"/>
      <c r="K99" s="52"/>
    </row>
    <row r="100" spans="2:34" ht="23.25" x14ac:dyDescent="0.2">
      <c r="B100" s="13" t="s">
        <v>3</v>
      </c>
      <c r="C100" s="29">
        <v>0.18529599999999999</v>
      </c>
      <c r="D100" s="29">
        <v>0.28925099999999998</v>
      </c>
      <c r="E100" s="52">
        <f>(C100/D100)-1</f>
        <v>-0.35939374453329465</v>
      </c>
      <c r="F100" s="113">
        <f>C65</f>
        <v>0.13992599999999999</v>
      </c>
      <c r="G100" s="113">
        <f>C100+F100</f>
        <v>0.32522200000000001</v>
      </c>
      <c r="H100" s="113">
        <f>D65</f>
        <v>1.353858</v>
      </c>
      <c r="I100" s="29">
        <f>H100+D100</f>
        <v>1.6431089999999999</v>
      </c>
      <c r="J100" s="90"/>
      <c r="K100" s="52"/>
    </row>
    <row r="101" spans="2:34" ht="23.25" x14ac:dyDescent="0.2">
      <c r="B101" s="10" t="s">
        <v>61</v>
      </c>
      <c r="C101" s="76">
        <f>SUM(C97:C100)</f>
        <v>107300.44654699999</v>
      </c>
      <c r="D101" s="76">
        <f>SUM(D97:D100)</f>
        <v>65920.866624999995</v>
      </c>
      <c r="E101" s="96">
        <f>(C101/D101)-1</f>
        <v>0.62771595764044608</v>
      </c>
      <c r="F101" s="76">
        <f>SUM(F97:F100)</f>
        <v>159966.02843099998</v>
      </c>
      <c r="G101" s="76">
        <f>C101+F101</f>
        <v>267266.47497799998</v>
      </c>
      <c r="H101" s="76">
        <f>SUM(H97:H100)</f>
        <v>85288.542251999999</v>
      </c>
      <c r="I101" s="76">
        <f>H101+D101</f>
        <v>151209.40887699998</v>
      </c>
      <c r="J101" s="90"/>
      <c r="K101" s="52"/>
    </row>
    <row r="102" spans="2:34" ht="23.25" x14ac:dyDescent="0.2">
      <c r="B102" s="90"/>
      <c r="C102" s="90"/>
      <c r="D102" s="90"/>
      <c r="E102" s="90"/>
      <c r="F102" s="90"/>
      <c r="G102" s="187"/>
      <c r="H102" s="90"/>
      <c r="I102" s="90"/>
      <c r="J102" s="90"/>
      <c r="K102" s="76"/>
    </row>
    <row r="103" spans="2:34" x14ac:dyDescent="0.2">
      <c r="F103" s="71"/>
      <c r="G103" s="71"/>
    </row>
    <row r="104" spans="2:34" x14ac:dyDescent="0.2">
      <c r="G104" s="144"/>
    </row>
    <row r="106" spans="2:34" ht="30" x14ac:dyDescent="0.2">
      <c r="B106" s="110" t="s">
        <v>7</v>
      </c>
      <c r="C106" s="143" t="s">
        <v>286</v>
      </c>
      <c r="D106" s="255" t="s">
        <v>287</v>
      </c>
      <c r="E106" s="109">
        <v>44593</v>
      </c>
      <c r="F106" s="109">
        <v>44228</v>
      </c>
      <c r="G106" s="109" t="s">
        <v>261</v>
      </c>
      <c r="H106" s="109" t="s">
        <v>275</v>
      </c>
      <c r="I106" s="109"/>
      <c r="J106" s="109"/>
    </row>
    <row r="107" spans="2:34" ht="25.5" customHeight="1" x14ac:dyDescent="0.2">
      <c r="B107" s="49" t="s">
        <v>99</v>
      </c>
      <c r="C107" s="198">
        <v>2350.2977700000001</v>
      </c>
      <c r="D107" s="198">
        <v>6869.3109306000006</v>
      </c>
      <c r="E107" s="198">
        <f t="shared" ref="E107:F109" si="5">C5</f>
        <v>2390.9252999999999</v>
      </c>
      <c r="F107" s="198">
        <f t="shared" si="5"/>
        <v>1751.5612249999999</v>
      </c>
      <c r="G107" s="198">
        <f t="shared" ref="G107:H109" si="6">C107+E107</f>
        <v>4741.22307</v>
      </c>
      <c r="H107" s="198">
        <f t="shared" si="6"/>
        <v>8620.8721556</v>
      </c>
      <c r="I107" s="29"/>
      <c r="J107" s="29"/>
      <c r="AF107" s="71"/>
      <c r="AG107" s="71"/>
      <c r="AH107" s="71"/>
    </row>
    <row r="108" spans="2:34" ht="24.75" x14ac:dyDescent="0.2">
      <c r="B108" s="49" t="s">
        <v>100</v>
      </c>
      <c r="C108" s="198">
        <v>24675.72422</v>
      </c>
      <c r="D108" s="198">
        <v>8077.4563208400004</v>
      </c>
      <c r="E108" s="198">
        <f t="shared" si="5"/>
        <v>5171.520501</v>
      </c>
      <c r="F108" s="198">
        <f t="shared" si="5"/>
        <v>5686.0745822999997</v>
      </c>
      <c r="G108" s="198">
        <f t="shared" si="6"/>
        <v>29847.244720999999</v>
      </c>
      <c r="H108" s="198">
        <f t="shared" si="6"/>
        <v>13763.530903139999</v>
      </c>
      <c r="I108" s="29"/>
      <c r="J108" s="29"/>
      <c r="AF108" s="71"/>
      <c r="AG108" s="71"/>
      <c r="AH108" s="71"/>
    </row>
    <row r="109" spans="2:34" ht="24.75" x14ac:dyDescent="0.2">
      <c r="B109" s="49" t="s">
        <v>158</v>
      </c>
      <c r="C109" s="198">
        <v>1160.175</v>
      </c>
      <c r="D109" s="198">
        <v>870.44</v>
      </c>
      <c r="E109" s="198">
        <f t="shared" si="5"/>
        <v>0</v>
      </c>
      <c r="F109" s="198">
        <f t="shared" si="5"/>
        <v>1087</v>
      </c>
      <c r="G109" s="198">
        <f t="shared" si="6"/>
        <v>1160.175</v>
      </c>
      <c r="H109" s="198">
        <f t="shared" si="6"/>
        <v>1957.44</v>
      </c>
      <c r="I109" s="29"/>
      <c r="J109" s="29"/>
      <c r="AF109" s="71"/>
      <c r="AG109" s="71"/>
      <c r="AH109" s="71"/>
    </row>
    <row r="110" spans="2:34" ht="24.75" x14ac:dyDescent="0.2">
      <c r="B110" s="60" t="s">
        <v>159</v>
      </c>
      <c r="C110" s="197">
        <f>SUM(C107:C109)</f>
        <v>28186.19699</v>
      </c>
      <c r="D110" s="197">
        <f>SUM(D107:D109)</f>
        <v>15817.207251440001</v>
      </c>
      <c r="E110" s="197">
        <f>SUM(E107:E109)</f>
        <v>7562.4458009999998</v>
      </c>
      <c r="F110" s="197">
        <f>SUM(F107:F109)</f>
        <v>8524.6358072999992</v>
      </c>
      <c r="G110" s="197">
        <f>SUM(G107:G109)</f>
        <v>35748.642791000006</v>
      </c>
      <c r="H110" s="197">
        <f t="shared" ref="H110:H114" si="7">D110+F110</f>
        <v>24341.84305874</v>
      </c>
      <c r="I110" s="76"/>
      <c r="J110" s="76"/>
      <c r="AF110" s="71"/>
      <c r="AG110" s="71"/>
      <c r="AH110" s="71"/>
    </row>
    <row r="111" spans="2:34" ht="24.75" x14ac:dyDescent="0.2">
      <c r="B111" s="49" t="s">
        <v>125</v>
      </c>
      <c r="C111" s="198">
        <v>136</v>
      </c>
      <c r="D111" s="198">
        <v>180</v>
      </c>
      <c r="E111" s="199">
        <f t="shared" ref="E111:F113" si="8">C9</f>
        <v>169</v>
      </c>
      <c r="F111" s="199">
        <f t="shared" si="8"/>
        <v>140</v>
      </c>
      <c r="G111" s="198">
        <f>C111+E111</f>
        <v>305</v>
      </c>
      <c r="H111" s="198">
        <f t="shared" si="7"/>
        <v>320</v>
      </c>
      <c r="I111" s="81"/>
      <c r="J111" s="81"/>
      <c r="AF111" s="71"/>
      <c r="AG111" s="71"/>
      <c r="AH111" s="71"/>
    </row>
    <row r="112" spans="2:34" ht="24.75" x14ac:dyDescent="0.2">
      <c r="B112" s="49" t="s">
        <v>124</v>
      </c>
      <c r="C112" s="198">
        <v>111</v>
      </c>
      <c r="D112" s="198">
        <v>98</v>
      </c>
      <c r="E112" s="199">
        <f t="shared" si="8"/>
        <v>96</v>
      </c>
      <c r="F112" s="199">
        <f t="shared" si="8"/>
        <v>107</v>
      </c>
      <c r="G112" s="198">
        <f>C112+E112</f>
        <v>207</v>
      </c>
      <c r="H112" s="198">
        <f t="shared" si="7"/>
        <v>205</v>
      </c>
      <c r="I112" s="81"/>
      <c r="J112" s="81"/>
      <c r="AF112" s="71"/>
      <c r="AG112" s="71"/>
      <c r="AH112" s="71"/>
    </row>
    <row r="113" spans="2:34" ht="24.75" x14ac:dyDescent="0.2">
      <c r="B113" s="49" t="s">
        <v>157</v>
      </c>
      <c r="C113" s="199">
        <v>3</v>
      </c>
      <c r="D113" s="199">
        <v>2</v>
      </c>
      <c r="E113" s="199">
        <f t="shared" si="8"/>
        <v>0</v>
      </c>
      <c r="F113" s="199">
        <f t="shared" si="8"/>
        <v>1</v>
      </c>
      <c r="G113" s="199">
        <f>C113+E113</f>
        <v>3</v>
      </c>
      <c r="H113" s="199">
        <f t="shared" si="7"/>
        <v>3</v>
      </c>
      <c r="I113" s="81"/>
      <c r="J113" s="81"/>
      <c r="AF113" s="71"/>
      <c r="AG113" s="71"/>
      <c r="AH113" s="71"/>
    </row>
    <row r="114" spans="2:34" ht="24.75" x14ac:dyDescent="0.2">
      <c r="B114" s="60" t="s">
        <v>160</v>
      </c>
      <c r="C114" s="196">
        <f>SUM(C111:C113)</f>
        <v>250</v>
      </c>
      <c r="D114" s="196">
        <f>SUM(D111:D113)</f>
        <v>280</v>
      </c>
      <c r="E114" s="196">
        <f>SUM(E111:E113)</f>
        <v>265</v>
      </c>
      <c r="F114" s="196">
        <f>SUM(F111:F113)</f>
        <v>248</v>
      </c>
      <c r="G114" s="196">
        <f>C114+E114</f>
        <v>515</v>
      </c>
      <c r="H114" s="196">
        <f t="shared" si="7"/>
        <v>528</v>
      </c>
      <c r="I114" s="11"/>
      <c r="J114" s="11"/>
      <c r="AF114" s="71"/>
      <c r="AG114" s="71"/>
      <c r="AH114" s="71"/>
    </row>
    <row r="115" spans="2:34" x14ac:dyDescent="0.2">
      <c r="G115" s="71" t="s">
        <v>140</v>
      </c>
      <c r="AF115" s="71"/>
      <c r="AG115" s="71"/>
      <c r="AH115" s="71"/>
    </row>
    <row r="116" spans="2:34" x14ac:dyDescent="0.2">
      <c r="AF116" s="71"/>
      <c r="AG116" s="71"/>
      <c r="AH116" s="71"/>
    </row>
    <row r="117" spans="2:34" x14ac:dyDescent="0.2">
      <c r="C117">
        <v>13804.8</v>
      </c>
      <c r="AF117" s="71"/>
      <c r="AG117" s="71"/>
      <c r="AH117" s="71"/>
    </row>
    <row r="118" spans="2:34" x14ac:dyDescent="0.2">
      <c r="F118" s="71"/>
      <c r="G118" s="71"/>
      <c r="AF118" s="71"/>
      <c r="AG118" s="71"/>
      <c r="AH118" s="71"/>
    </row>
    <row r="119" spans="2:34" x14ac:dyDescent="0.2">
      <c r="F119" s="71"/>
      <c r="AF119" s="71"/>
      <c r="AG119" s="71"/>
      <c r="AH119" s="71"/>
    </row>
    <row r="120" spans="2:34" x14ac:dyDescent="0.2">
      <c r="F120" s="71"/>
      <c r="AF120" s="71"/>
      <c r="AG120" s="71"/>
      <c r="AH120" s="71"/>
    </row>
    <row r="121" spans="2:34" x14ac:dyDescent="0.2">
      <c r="F121" s="112"/>
      <c r="AF121" s="71"/>
      <c r="AG121" s="71"/>
      <c r="AH121" s="71"/>
    </row>
    <row r="122" spans="2:34" x14ac:dyDescent="0.2">
      <c r="F122" s="112"/>
      <c r="AF122" s="71"/>
      <c r="AG122" s="71"/>
      <c r="AH122" s="71"/>
    </row>
    <row r="123" spans="2:34" ht="23.25" x14ac:dyDescent="0.2">
      <c r="F123" s="112"/>
      <c r="X123" s="11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</row>
    <row r="124" spans="2:34" x14ac:dyDescent="0.2">
      <c r="AG124" s="71"/>
      <c r="AH124" s="71"/>
    </row>
    <row r="125" spans="2:34" x14ac:dyDescent="0.2">
      <c r="AG125" s="71"/>
      <c r="AH125" s="71"/>
    </row>
    <row r="126" spans="2:34" x14ac:dyDescent="0.2">
      <c r="AG126" s="71"/>
      <c r="AH126" s="71"/>
    </row>
    <row r="127" spans="2:34" x14ac:dyDescent="0.2">
      <c r="AG127" s="71"/>
      <c r="AH127" s="71"/>
    </row>
    <row r="128" spans="2:34" x14ac:dyDescent="0.2">
      <c r="AG128" s="71"/>
      <c r="AH128" s="71"/>
    </row>
    <row r="129" spans="33:34" x14ac:dyDescent="0.2">
      <c r="AG129" s="71"/>
      <c r="AH129" s="71"/>
    </row>
    <row r="130" spans="33:34" x14ac:dyDescent="0.2">
      <c r="AG130" s="71"/>
      <c r="AH130" s="71"/>
    </row>
    <row r="131" spans="33:34" x14ac:dyDescent="0.2">
      <c r="AG131" s="71"/>
      <c r="AH131" s="71"/>
    </row>
    <row r="132" spans="33:34" x14ac:dyDescent="0.2">
      <c r="AG132" s="71"/>
      <c r="AH132" s="71"/>
    </row>
    <row r="133" spans="33:34" x14ac:dyDescent="0.2">
      <c r="AG133" s="71"/>
      <c r="AH133" s="71"/>
    </row>
    <row r="134" spans="33:34" x14ac:dyDescent="0.2">
      <c r="AG134" s="71"/>
      <c r="AH134" s="71"/>
    </row>
    <row r="135" spans="33:34" x14ac:dyDescent="0.2">
      <c r="AG135" s="71"/>
      <c r="AH135" s="71"/>
    </row>
    <row r="136" spans="33:34" ht="25.5" customHeight="1" x14ac:dyDescent="0.2">
      <c r="AG136" s="71"/>
      <c r="AH136" s="71"/>
    </row>
    <row r="137" spans="33:34" x14ac:dyDescent="0.2">
      <c r="AG137" s="71"/>
      <c r="AH137" s="71"/>
    </row>
    <row r="138" spans="33:34" x14ac:dyDescent="0.2">
      <c r="AG138" s="71"/>
      <c r="AH138" s="71"/>
    </row>
    <row r="139" spans="33:34" x14ac:dyDescent="0.2">
      <c r="AG139" s="71"/>
      <c r="AH139" s="71"/>
    </row>
    <row r="140" spans="33:34" x14ac:dyDescent="0.2">
      <c r="AG140" s="71"/>
      <c r="AH140" s="71"/>
    </row>
    <row r="141" spans="33:34" x14ac:dyDescent="0.2">
      <c r="AG141" s="71"/>
      <c r="AH141" s="71"/>
    </row>
  </sheetData>
  <mergeCells count="25">
    <mergeCell ref="F95:F96"/>
    <mergeCell ref="G95:G96"/>
    <mergeCell ref="H95:H96"/>
    <mergeCell ref="I95:I96"/>
    <mergeCell ref="K96:K97"/>
    <mergeCell ref="B60:B61"/>
    <mergeCell ref="C60:C61"/>
    <mergeCell ref="D60:D61"/>
    <mergeCell ref="E60:E61"/>
    <mergeCell ref="B66:B67"/>
    <mergeCell ref="C66:C67"/>
    <mergeCell ref="D66:D67"/>
    <mergeCell ref="B79:B80"/>
    <mergeCell ref="D79:D80"/>
    <mergeCell ref="E79:E80"/>
    <mergeCell ref="E66:E67"/>
    <mergeCell ref="C95:C96"/>
    <mergeCell ref="D95:D96"/>
    <mergeCell ref="E95:E96"/>
    <mergeCell ref="B73:B74"/>
    <mergeCell ref="C73:C74"/>
    <mergeCell ref="D73:D74"/>
    <mergeCell ref="E73:E74"/>
    <mergeCell ref="B95:B96"/>
    <mergeCell ref="C79:C80"/>
  </mergeCells>
  <pageMargins left="0.7" right="0.7" top="0.75" bottom="0.75" header="0.3" footer="0.3"/>
  <pageSetup paperSize="9" orientation="portrait" r:id="rId1"/>
  <ignoredErrors>
    <ignoredError sqref="E101 G101 F110 C30: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rightToLeft="1" topLeftCell="F4" zoomScale="90" zoomScaleNormal="90" workbookViewId="0">
      <selection activeCell="H21" sqref="H21"/>
    </sheetView>
  </sheetViews>
  <sheetFormatPr defaultRowHeight="14.25" x14ac:dyDescent="0.2"/>
  <cols>
    <col min="1" max="1" width="44.875" bestFit="1" customWidth="1"/>
    <col min="2" max="3" width="16.125" bestFit="1" customWidth="1"/>
    <col min="4" max="4" width="14.375" bestFit="1" customWidth="1"/>
    <col min="7" max="7" width="41.375" customWidth="1"/>
    <col min="8" max="8" width="18.625" customWidth="1"/>
    <col min="9" max="9" width="19.25" customWidth="1"/>
    <col min="10" max="10" width="14.375" bestFit="1" customWidth="1"/>
  </cols>
  <sheetData>
    <row r="1" spans="1:10" ht="24" customHeight="1" x14ac:dyDescent="0.2">
      <c r="A1" s="242"/>
      <c r="B1" s="243"/>
      <c r="C1" s="243"/>
      <c r="D1" s="242"/>
    </row>
    <row r="5" spans="1:10" ht="27.75" x14ac:dyDescent="0.2">
      <c r="A5" s="246" t="s">
        <v>7</v>
      </c>
      <c r="B5" s="247" t="s">
        <v>212</v>
      </c>
      <c r="C5" s="247" t="s">
        <v>213</v>
      </c>
      <c r="D5" s="246" t="s">
        <v>92</v>
      </c>
      <c r="G5" s="270" t="s">
        <v>7</v>
      </c>
      <c r="H5" s="271" t="s">
        <v>240</v>
      </c>
      <c r="I5" s="271" t="s">
        <v>241</v>
      </c>
      <c r="J5" s="270" t="s">
        <v>92</v>
      </c>
    </row>
    <row r="6" spans="1:10" ht="24.75" customHeight="1" x14ac:dyDescent="0.2">
      <c r="A6" s="159" t="s">
        <v>99</v>
      </c>
      <c r="B6" s="132">
        <v>3401.363668</v>
      </c>
      <c r="C6" s="132">
        <v>1575.3737000000001</v>
      </c>
      <c r="D6" s="129">
        <v>1.1590836942371197</v>
      </c>
      <c r="G6" s="266" t="s">
        <v>99</v>
      </c>
      <c r="H6" s="267">
        <f>3673546265/1000000</f>
        <v>3673.5462649999999</v>
      </c>
      <c r="I6" s="267">
        <f>3723483610/1000000</f>
        <v>3723.4836100000002</v>
      </c>
      <c r="J6" s="268">
        <f t="shared" ref="J6:J15" si="0">(H6/I6)-1</f>
        <v>-1.3411458255351394E-2</v>
      </c>
    </row>
    <row r="7" spans="1:10" ht="23.25" customHeight="1" x14ac:dyDescent="0.2">
      <c r="A7" s="159" t="s">
        <v>100</v>
      </c>
      <c r="B7" s="132">
        <v>10209.376002999999</v>
      </c>
      <c r="C7" s="132">
        <v>7673.3898938599996</v>
      </c>
      <c r="D7" s="129">
        <v>0.33049097520369908</v>
      </c>
      <c r="G7" s="266" t="s">
        <v>100</v>
      </c>
      <c r="H7" s="267">
        <f>30248035880/1000000</f>
        <v>30248.035879999999</v>
      </c>
      <c r="I7" s="267">
        <f>14842317698.132/1000000</f>
        <v>14842.317698131999</v>
      </c>
      <c r="J7" s="268">
        <f t="shared" si="0"/>
        <v>1.0379590637523481</v>
      </c>
    </row>
    <row r="8" spans="1:10" ht="23.25" customHeight="1" x14ac:dyDescent="0.2">
      <c r="A8" s="159" t="s">
        <v>173</v>
      </c>
      <c r="B8" s="132">
        <v>322.5</v>
      </c>
      <c r="C8" s="132">
        <v>599.5</v>
      </c>
      <c r="D8" s="129">
        <v>-0.46205170975813181</v>
      </c>
      <c r="G8" s="266" t="s">
        <v>173</v>
      </c>
      <c r="H8" s="267">
        <v>11402</v>
      </c>
      <c r="I8" s="267">
        <v>9703.2999999999993</v>
      </c>
      <c r="J8" s="268">
        <f t="shared" si="0"/>
        <v>0.17506415343233761</v>
      </c>
    </row>
    <row r="9" spans="1:10" ht="23.25" customHeight="1" x14ac:dyDescent="0.2">
      <c r="A9" s="160" t="s">
        <v>161</v>
      </c>
      <c r="B9" s="131">
        <v>13933.239670999999</v>
      </c>
      <c r="C9" s="131">
        <v>9848.2635938599997</v>
      </c>
      <c r="D9" s="127">
        <v>0.41479150493969508</v>
      </c>
      <c r="G9" s="266" t="s">
        <v>243</v>
      </c>
      <c r="H9" s="269">
        <v>550</v>
      </c>
      <c r="I9" s="269">
        <v>500</v>
      </c>
      <c r="J9" s="268">
        <f>H9/I9-1</f>
        <v>0.10000000000000009</v>
      </c>
    </row>
    <row r="10" spans="1:10" ht="22.5" customHeight="1" x14ac:dyDescent="0.2">
      <c r="A10" s="159" t="s">
        <v>125</v>
      </c>
      <c r="B10" s="130">
        <v>204</v>
      </c>
      <c r="C10" s="130">
        <v>203</v>
      </c>
      <c r="D10" s="129">
        <v>4.9261083743843415E-3</v>
      </c>
      <c r="G10" s="272" t="s">
        <v>161</v>
      </c>
      <c r="H10" s="273">
        <f>SUM(H6:H8)</f>
        <v>45323.582145</v>
      </c>
      <c r="I10" s="273">
        <f>SUM(I6:I8)</f>
        <v>28269.101308131998</v>
      </c>
      <c r="J10" s="274">
        <f t="shared" si="0"/>
        <v>0.60329052030960906</v>
      </c>
    </row>
    <row r="11" spans="1:10" ht="23.25" customHeight="1" x14ac:dyDescent="0.2">
      <c r="A11" s="159" t="s">
        <v>124</v>
      </c>
      <c r="B11" s="130">
        <v>135</v>
      </c>
      <c r="C11" s="130">
        <v>129</v>
      </c>
      <c r="D11" s="129">
        <v>4.6511627906976827E-2</v>
      </c>
      <c r="G11" s="266" t="s">
        <v>125</v>
      </c>
      <c r="H11" s="269">
        <v>203</v>
      </c>
      <c r="I11" s="269">
        <v>284</v>
      </c>
      <c r="J11" s="268">
        <f t="shared" si="0"/>
        <v>-0.28521126760563376</v>
      </c>
    </row>
    <row r="12" spans="1:10" ht="21.75" customHeight="1" x14ac:dyDescent="0.2">
      <c r="A12" s="159" t="s">
        <v>174</v>
      </c>
      <c r="B12" s="130">
        <v>1</v>
      </c>
      <c r="C12" s="130">
        <v>2</v>
      </c>
      <c r="D12" s="129">
        <v>-0.5</v>
      </c>
      <c r="G12" s="266" t="s">
        <v>124</v>
      </c>
      <c r="H12" s="269">
        <v>183</v>
      </c>
      <c r="I12" s="269">
        <v>170</v>
      </c>
      <c r="J12" s="268">
        <f t="shared" si="0"/>
        <v>7.6470588235294068E-2</v>
      </c>
    </row>
    <row r="13" spans="1:10" ht="21" customHeight="1" x14ac:dyDescent="0.2">
      <c r="A13" s="160" t="s">
        <v>162</v>
      </c>
      <c r="B13" s="128">
        <v>340</v>
      </c>
      <c r="C13" s="128">
        <v>334</v>
      </c>
      <c r="D13" s="127">
        <v>1.7964071856287456E-2</v>
      </c>
      <c r="G13" s="266" t="s">
        <v>174</v>
      </c>
      <c r="H13" s="269">
        <v>10</v>
      </c>
      <c r="I13" s="269">
        <v>7</v>
      </c>
      <c r="J13" s="268">
        <f t="shared" si="0"/>
        <v>0.4285714285714286</v>
      </c>
    </row>
    <row r="14" spans="1:10" ht="19.5" customHeight="1" x14ac:dyDescent="0.2">
      <c r="G14" s="266" t="s">
        <v>244</v>
      </c>
      <c r="H14" s="269">
        <v>1</v>
      </c>
      <c r="I14" s="269">
        <v>1</v>
      </c>
      <c r="J14" s="268">
        <f>H14/I14-1</f>
        <v>0</v>
      </c>
    </row>
    <row r="15" spans="1:10" ht="21" customHeight="1" x14ac:dyDescent="0.2">
      <c r="G15" s="272" t="s">
        <v>162</v>
      </c>
      <c r="H15" s="275">
        <f>SUM(H11:H14)</f>
        <v>397</v>
      </c>
      <c r="I15" s="275">
        <f>SUM(I11:I14)</f>
        <v>462</v>
      </c>
      <c r="J15" s="274">
        <f t="shared" si="0"/>
        <v>-0.14069264069264065</v>
      </c>
    </row>
  </sheetData>
  <pageMargins left="0.7" right="0.7" top="0.75" bottom="0.75" header="0.3" footer="0.3"/>
  <pageSetup paperSize="9" orientation="portrait" r:id="rId1"/>
  <ignoredErrors>
    <ignoredError sqref="J9 J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171"/>
  <sheetViews>
    <sheetView rightToLeft="1" topLeftCell="E148" zoomScale="80" zoomScaleNormal="80" workbookViewId="0">
      <selection activeCell="C151" sqref="C151:E166"/>
    </sheetView>
  </sheetViews>
  <sheetFormatPr defaultRowHeight="14.25" x14ac:dyDescent="0.2"/>
  <cols>
    <col min="1" max="1" width="56.125" customWidth="1"/>
    <col min="2" max="2" width="27.75" customWidth="1"/>
    <col min="3" max="3" width="28.375" customWidth="1"/>
    <col min="4" max="4" width="20.375" customWidth="1"/>
    <col min="5" max="5" width="20.875" customWidth="1"/>
    <col min="6" max="6" width="19.75" customWidth="1"/>
    <col min="7" max="7" width="29" customWidth="1"/>
    <col min="8" max="8" width="20.25" customWidth="1"/>
    <col min="9" max="9" width="22.25" customWidth="1"/>
    <col min="10" max="10" width="21.25" customWidth="1"/>
    <col min="11" max="11" width="14.625" customWidth="1"/>
    <col min="12" max="12" width="17.75" customWidth="1"/>
    <col min="13" max="13" width="13.125" customWidth="1"/>
    <col min="14" max="14" width="13.75" customWidth="1"/>
    <col min="15" max="15" width="16.75" customWidth="1"/>
    <col min="16" max="16" width="15.125" customWidth="1"/>
    <col min="17" max="17" width="27.75" customWidth="1"/>
    <col min="20" max="20" width="26.125" customWidth="1"/>
    <col min="21" max="21" width="16.25" customWidth="1"/>
    <col min="22" max="22" width="25.625" customWidth="1"/>
    <col min="23" max="23" width="22" customWidth="1"/>
    <col min="24" max="25" width="8.875" customWidth="1"/>
  </cols>
  <sheetData>
    <row r="2" spans="1:11" ht="25.5" x14ac:dyDescent="0.65">
      <c r="A2" s="40" t="s">
        <v>50</v>
      </c>
      <c r="B2" s="40"/>
      <c r="C2" s="40"/>
      <c r="D2" s="40"/>
      <c r="F2" s="134"/>
    </row>
    <row r="3" spans="1:11" ht="20.25" x14ac:dyDescent="0.25">
      <c r="C3" s="39" t="s">
        <v>154</v>
      </c>
      <c r="K3" s="9"/>
    </row>
    <row r="4" spans="1:11" ht="23.25" customHeight="1" x14ac:dyDescent="0.2">
      <c r="C4" s="257" t="s">
        <v>7</v>
      </c>
      <c r="D4" s="257" t="s">
        <v>260</v>
      </c>
      <c r="E4" s="257" t="s">
        <v>274</v>
      </c>
      <c r="F4" s="256" t="s">
        <v>92</v>
      </c>
    </row>
    <row r="5" spans="1:11" ht="24.75" customHeight="1" x14ac:dyDescent="0.2">
      <c r="C5" s="83" t="s">
        <v>103</v>
      </c>
      <c r="D5" s="64">
        <v>404.4</v>
      </c>
      <c r="E5" s="64">
        <v>500.8</v>
      </c>
      <c r="F5" s="78">
        <f>(D5/E5)-1</f>
        <v>-0.19249201277955275</v>
      </c>
    </row>
    <row r="6" spans="1:11" ht="15.75" hidden="1" customHeight="1" x14ac:dyDescent="0.2">
      <c r="C6" s="13" t="s">
        <v>29</v>
      </c>
      <c r="D6" s="64"/>
      <c r="E6" s="64"/>
      <c r="F6" s="78" t="e">
        <f t="shared" ref="F6:F7" si="0">(D6/E6)-1</f>
        <v>#DIV/0!</v>
      </c>
    </row>
    <row r="7" spans="1:11" ht="23.25" x14ac:dyDescent="0.2">
      <c r="C7" s="13" t="s">
        <v>104</v>
      </c>
      <c r="D7" s="64">
        <v>129</v>
      </c>
      <c r="E7" s="64">
        <v>191</v>
      </c>
      <c r="F7" s="78">
        <f t="shared" si="0"/>
        <v>-0.32460732984293195</v>
      </c>
    </row>
    <row r="8" spans="1:11" ht="27.6" customHeight="1" thickBot="1" x14ac:dyDescent="0.25">
      <c r="C8" s="20" t="s">
        <v>96</v>
      </c>
      <c r="D8" s="82">
        <v>389</v>
      </c>
      <c r="E8" s="82">
        <v>526</v>
      </c>
      <c r="F8" s="77">
        <f>(D8/E8)-1</f>
        <v>-0.26045627376425851</v>
      </c>
    </row>
    <row r="9" spans="1:11" ht="19.149999999999999" customHeight="1" x14ac:dyDescent="0.25">
      <c r="C9" s="135" t="s">
        <v>62</v>
      </c>
      <c r="D9" s="136">
        <v>14027.2</v>
      </c>
      <c r="E9" s="136">
        <v>8520.2999999999993</v>
      </c>
      <c r="F9" s="52">
        <f>(D9/E9)-1</f>
        <v>0.6463270072650027</v>
      </c>
    </row>
    <row r="10" spans="1:11" ht="19.5" customHeight="1" x14ac:dyDescent="0.2"/>
    <row r="11" spans="1:11" ht="19.5" customHeight="1" x14ac:dyDescent="0.6">
      <c r="C11" s="13" t="s">
        <v>1</v>
      </c>
      <c r="D11" s="72"/>
      <c r="I11" s="48"/>
    </row>
    <row r="12" spans="1:11" ht="19.5" customHeight="1" x14ac:dyDescent="0.2">
      <c r="D12" s="72"/>
      <c r="E12" t="s">
        <v>1</v>
      </c>
    </row>
    <row r="13" spans="1:11" ht="19.5" customHeight="1" x14ac:dyDescent="0.65">
      <c r="A13" s="40"/>
      <c r="B13" s="40"/>
      <c r="D13" s="40"/>
    </row>
    <row r="14" spans="1:11" ht="19.5" customHeight="1" x14ac:dyDescent="0.2">
      <c r="E14" s="71"/>
    </row>
    <row r="15" spans="1:11" ht="19.5" customHeight="1" x14ac:dyDescent="0.2"/>
    <row r="16" spans="1:11" ht="19.5" customHeight="1" x14ac:dyDescent="0.25">
      <c r="C16" s="39" t="s">
        <v>153</v>
      </c>
    </row>
    <row r="17" spans="2:17" ht="19.5" customHeight="1" x14ac:dyDescent="0.2"/>
    <row r="18" spans="2:17" ht="19.899999999999999" customHeight="1" x14ac:dyDescent="0.2">
      <c r="C18" s="257" t="s">
        <v>7</v>
      </c>
      <c r="D18" s="257" t="s">
        <v>261</v>
      </c>
      <c r="E18" s="257" t="s">
        <v>275</v>
      </c>
      <c r="F18" s="256" t="s">
        <v>92</v>
      </c>
    </row>
    <row r="19" spans="2:17" ht="30" customHeight="1" x14ac:dyDescent="0.2">
      <c r="C19" s="83" t="s">
        <v>103</v>
      </c>
      <c r="D19" s="64">
        <v>1054.0999999999999</v>
      </c>
      <c r="E19" s="64">
        <v>878.9</v>
      </c>
      <c r="F19" s="78">
        <f>(D19/E19)-1</f>
        <v>0.19934008419615412</v>
      </c>
    </row>
    <row r="20" spans="2:17" ht="16.149999999999999" hidden="1" customHeight="1" x14ac:dyDescent="0.2">
      <c r="C20" s="13" t="s">
        <v>29</v>
      </c>
      <c r="D20" s="64"/>
      <c r="E20" s="64"/>
      <c r="F20" s="78" t="e">
        <f>(D20/E20)-1</f>
        <v>#DIV/0!</v>
      </c>
    </row>
    <row r="21" spans="2:17" ht="24" customHeight="1" x14ac:dyDescent="0.2">
      <c r="C21" s="13" t="s">
        <v>104</v>
      </c>
      <c r="D21" s="64">
        <v>189</v>
      </c>
      <c r="E21" s="64">
        <v>378</v>
      </c>
      <c r="F21" s="78">
        <f>(D21/E21)-1</f>
        <v>-0.5</v>
      </c>
    </row>
    <row r="22" spans="2:17" ht="24.75" customHeight="1" thickBot="1" x14ac:dyDescent="0.25">
      <c r="C22" s="20" t="s">
        <v>96</v>
      </c>
      <c r="D22" s="82">
        <v>850</v>
      </c>
      <c r="E22" s="82">
        <v>794</v>
      </c>
      <c r="F22" s="77">
        <f>(D22/E22)-1</f>
        <v>7.0528967254408048E-2</v>
      </c>
      <c r="Q22" s="137"/>
    </row>
    <row r="23" spans="2:17" ht="19.5" customHeight="1" x14ac:dyDescent="0.2">
      <c r="C23" s="50"/>
      <c r="D23" s="50"/>
      <c r="E23" s="50"/>
      <c r="F23" s="50"/>
    </row>
    <row r="24" spans="2:17" ht="19.5" customHeight="1" x14ac:dyDescent="0.2"/>
    <row r="25" spans="2:17" ht="19.5" customHeight="1" x14ac:dyDescent="0.2"/>
    <row r="26" spans="2:17" ht="17.45" customHeight="1" x14ac:dyDescent="0.6">
      <c r="I26" s="48"/>
    </row>
    <row r="27" spans="2:17" ht="19.149999999999999" customHeight="1" x14ac:dyDescent="0.65">
      <c r="B27" s="40" t="s">
        <v>152</v>
      </c>
      <c r="C27" s="5"/>
    </row>
    <row r="28" spans="2:17" ht="19.149999999999999" customHeight="1" x14ac:dyDescent="0.65">
      <c r="B28" s="40"/>
      <c r="C28" s="5"/>
      <c r="D28" s="5"/>
    </row>
    <row r="29" spans="2:17" ht="19.149999999999999" customHeight="1" x14ac:dyDescent="0.65">
      <c r="B29" s="40"/>
    </row>
    <row r="30" spans="2:17" ht="25.5" x14ac:dyDescent="0.65">
      <c r="H30" s="40" t="s">
        <v>151</v>
      </c>
      <c r="I30" s="5"/>
    </row>
    <row r="31" spans="2:17" ht="23.25" x14ac:dyDescent="0.6">
      <c r="B31" s="138"/>
      <c r="C31" s="297" t="s">
        <v>260</v>
      </c>
      <c r="D31" s="297"/>
      <c r="E31" s="297" t="s">
        <v>274</v>
      </c>
      <c r="F31" s="297"/>
      <c r="H31" s="100"/>
      <c r="I31" s="133" t="str">
        <f>C31</f>
        <v>فبراير 2022</v>
      </c>
      <c r="J31" s="133" t="str">
        <f>E31</f>
        <v>فبراير 2021</v>
      </c>
    </row>
    <row r="32" spans="2:17" ht="42.75" customHeight="1" x14ac:dyDescent="0.2">
      <c r="B32" s="256" t="s">
        <v>121</v>
      </c>
      <c r="C32" s="61" t="s">
        <v>63</v>
      </c>
      <c r="D32" s="61" t="s">
        <v>106</v>
      </c>
      <c r="E32" s="61">
        <v>181</v>
      </c>
      <c r="F32" s="61" t="s">
        <v>106</v>
      </c>
      <c r="H32" s="258" t="s">
        <v>7</v>
      </c>
      <c r="I32" s="262" t="s">
        <v>63</v>
      </c>
      <c r="J32" s="262" t="s">
        <v>63</v>
      </c>
    </row>
    <row r="33" spans="2:21" ht="21.75" customHeight="1" x14ac:dyDescent="0.2">
      <c r="B33" s="13" t="s">
        <v>97</v>
      </c>
      <c r="C33" s="81">
        <v>53</v>
      </c>
      <c r="D33" s="29">
        <v>8.1999999999999993</v>
      </c>
      <c r="E33" s="81">
        <v>181</v>
      </c>
      <c r="F33" s="29">
        <v>35.1</v>
      </c>
      <c r="H33" s="13" t="s">
        <v>97</v>
      </c>
      <c r="I33" s="81">
        <f>C33</f>
        <v>53</v>
      </c>
      <c r="J33" s="81">
        <f>E33</f>
        <v>181</v>
      </c>
    </row>
    <row r="34" spans="2:21" ht="25.5" customHeight="1" x14ac:dyDescent="0.2">
      <c r="B34" s="13" t="s">
        <v>98</v>
      </c>
      <c r="C34" s="81">
        <v>69</v>
      </c>
      <c r="D34" s="29">
        <v>12.5</v>
      </c>
      <c r="E34" s="81">
        <v>62</v>
      </c>
      <c r="F34" s="29">
        <v>10.199999999999999</v>
      </c>
      <c r="H34" s="13" t="s">
        <v>98</v>
      </c>
      <c r="I34" s="81">
        <f>C34</f>
        <v>69</v>
      </c>
      <c r="J34" s="81">
        <f>E34</f>
        <v>62</v>
      </c>
    </row>
    <row r="35" spans="2:21" ht="19.5" customHeight="1" x14ac:dyDescent="0.2">
      <c r="B35" s="13" t="s">
        <v>107</v>
      </c>
      <c r="C35" s="81">
        <v>267</v>
      </c>
      <c r="D35" s="29">
        <v>383.7</v>
      </c>
      <c r="E35" s="81">
        <v>283</v>
      </c>
      <c r="F35" s="29">
        <v>455.5</v>
      </c>
      <c r="H35" s="13" t="s">
        <v>107</v>
      </c>
      <c r="I35" s="81">
        <f>C35</f>
        <v>267</v>
      </c>
      <c r="J35" s="81">
        <f>E35</f>
        <v>283</v>
      </c>
    </row>
    <row r="36" spans="2:21" ht="21.75" customHeight="1" thickBot="1" x14ac:dyDescent="0.25">
      <c r="B36" s="259" t="s">
        <v>14</v>
      </c>
      <c r="C36" s="21">
        <f>SUM(C33:C35)</f>
        <v>389</v>
      </c>
      <c r="D36" s="260">
        <f>SUM(D33:D35)</f>
        <v>404.4</v>
      </c>
      <c r="E36" s="21">
        <f>SUM(E33:E35)</f>
        <v>526</v>
      </c>
      <c r="F36" s="260">
        <f>SUM(F33:F35)</f>
        <v>500.8</v>
      </c>
      <c r="H36" s="259" t="s">
        <v>14</v>
      </c>
      <c r="I36" s="21">
        <f>SUM(I33:I35)</f>
        <v>389</v>
      </c>
      <c r="J36" s="21">
        <f>SUM(J33:J35)</f>
        <v>526</v>
      </c>
    </row>
    <row r="39" spans="2:21" ht="25.5" x14ac:dyDescent="0.65">
      <c r="I39" s="40"/>
      <c r="J39" s="40"/>
    </row>
    <row r="40" spans="2:21" ht="25.5" x14ac:dyDescent="0.65">
      <c r="H40" s="40" t="s">
        <v>150</v>
      </c>
      <c r="J40" s="40"/>
    </row>
    <row r="41" spans="2:21" ht="23.25" x14ac:dyDescent="0.25">
      <c r="H41" s="14"/>
      <c r="I41" s="133" t="str">
        <f>C31</f>
        <v>فبراير 2022</v>
      </c>
      <c r="J41" s="261" t="str">
        <f>E31</f>
        <v>فبراير 2021</v>
      </c>
    </row>
    <row r="42" spans="2:21" ht="45" customHeight="1" x14ac:dyDescent="0.2">
      <c r="H42" s="258" t="s">
        <v>7</v>
      </c>
      <c r="I42" s="262" t="s">
        <v>106</v>
      </c>
      <c r="J42" s="262" t="s">
        <v>106</v>
      </c>
    </row>
    <row r="43" spans="2:21" ht="23.25" x14ac:dyDescent="0.2">
      <c r="H43" s="13" t="s">
        <v>97</v>
      </c>
      <c r="I43" s="29">
        <f>D33</f>
        <v>8.1999999999999993</v>
      </c>
      <c r="J43" s="29">
        <f>F33</f>
        <v>35.1</v>
      </c>
    </row>
    <row r="44" spans="2:21" ht="23.25" x14ac:dyDescent="0.2">
      <c r="H44" s="13" t="s">
        <v>98</v>
      </c>
      <c r="I44" s="29">
        <f>D34</f>
        <v>12.5</v>
      </c>
      <c r="J44" s="29">
        <f>F34</f>
        <v>10.199999999999999</v>
      </c>
    </row>
    <row r="45" spans="2:21" ht="23.25" x14ac:dyDescent="0.2">
      <c r="H45" s="13" t="s">
        <v>107</v>
      </c>
      <c r="I45" s="29">
        <f>D35</f>
        <v>383.7</v>
      </c>
      <c r="J45" s="29">
        <f>F35</f>
        <v>455.5</v>
      </c>
    </row>
    <row r="46" spans="2:21" ht="24" thickBot="1" x14ac:dyDescent="0.25">
      <c r="H46" s="259" t="s">
        <v>14</v>
      </c>
      <c r="I46" s="260">
        <f>SUM(I43:I45)</f>
        <v>404.4</v>
      </c>
      <c r="J46" s="260">
        <f>SUM(J43:J45)</f>
        <v>500.8</v>
      </c>
    </row>
    <row r="47" spans="2:21" x14ac:dyDescent="0.2">
      <c r="U47" t="s">
        <v>53</v>
      </c>
    </row>
    <row r="50" spans="1:22" ht="21" customHeight="1" x14ac:dyDescent="0.2"/>
    <row r="51" spans="1:22" ht="21.75" customHeight="1" x14ac:dyDescent="0.65">
      <c r="B51" s="40"/>
      <c r="H51" s="5"/>
      <c r="I51" s="5"/>
    </row>
    <row r="52" spans="1:22" ht="25.5" x14ac:dyDescent="0.65">
      <c r="B52" s="40"/>
      <c r="E52" t="s">
        <v>1</v>
      </c>
      <c r="H52" s="5"/>
      <c r="I52" s="5"/>
    </row>
    <row r="53" spans="1:22" ht="25.5" x14ac:dyDescent="0.65">
      <c r="B53" s="40"/>
      <c r="H53" s="5"/>
      <c r="I53" s="5"/>
      <c r="U53" s="41" t="s">
        <v>49</v>
      </c>
      <c r="V53" s="12"/>
    </row>
    <row r="54" spans="1:22" ht="25.5" x14ac:dyDescent="0.65">
      <c r="H54" s="40" t="s">
        <v>156</v>
      </c>
      <c r="J54" s="5"/>
    </row>
    <row r="55" spans="1:22" ht="23.25" x14ac:dyDescent="0.2">
      <c r="H55" s="14"/>
      <c r="I55" s="180" t="str">
        <f>C56</f>
        <v>يناير-فبراير 2022</v>
      </c>
      <c r="J55" s="180" t="str">
        <f>E56</f>
        <v xml:space="preserve"> يناير-فبراير 2021</v>
      </c>
    </row>
    <row r="56" spans="1:22" ht="23.25" x14ac:dyDescent="0.6">
      <c r="B56" s="138"/>
      <c r="C56" s="297" t="s">
        <v>261</v>
      </c>
      <c r="D56" s="297"/>
      <c r="E56" s="297" t="s">
        <v>276</v>
      </c>
      <c r="F56" s="297"/>
      <c r="H56" s="100" t="s">
        <v>7</v>
      </c>
      <c r="I56" s="133" t="s">
        <v>63</v>
      </c>
      <c r="J56" s="133" t="s">
        <v>63</v>
      </c>
    </row>
    <row r="57" spans="1:22" ht="44.25" customHeight="1" x14ac:dyDescent="0.2">
      <c r="B57" s="256" t="s">
        <v>121</v>
      </c>
      <c r="C57" s="61" t="s">
        <v>63</v>
      </c>
      <c r="D57" s="61" t="s">
        <v>106</v>
      </c>
      <c r="E57" s="61" t="s">
        <v>63</v>
      </c>
      <c r="F57" s="61" t="s">
        <v>106</v>
      </c>
      <c r="H57" s="13" t="s">
        <v>97</v>
      </c>
      <c r="I57" s="81">
        <f>C58</f>
        <v>107</v>
      </c>
      <c r="J57" s="81">
        <f>E58</f>
        <v>232</v>
      </c>
    </row>
    <row r="58" spans="1:22" ht="21.75" customHeight="1" x14ac:dyDescent="0.2">
      <c r="A58" s="66"/>
      <c r="B58" s="13" t="s">
        <v>97</v>
      </c>
      <c r="C58" s="81">
        <v>107</v>
      </c>
      <c r="D58" s="29">
        <v>16</v>
      </c>
      <c r="E58" s="81">
        <v>232</v>
      </c>
      <c r="F58" s="29">
        <v>41.7</v>
      </c>
      <c r="H58" s="13" t="s">
        <v>98</v>
      </c>
      <c r="I58" s="81">
        <f>C59</f>
        <v>132</v>
      </c>
      <c r="J58" s="81">
        <f>E59</f>
        <v>88</v>
      </c>
    </row>
    <row r="59" spans="1:22" ht="25.5" customHeight="1" x14ac:dyDescent="0.2">
      <c r="B59" s="13" t="s">
        <v>98</v>
      </c>
      <c r="C59" s="81">
        <v>132</v>
      </c>
      <c r="D59" s="29">
        <v>23.7</v>
      </c>
      <c r="E59" s="81">
        <v>88</v>
      </c>
      <c r="F59" s="29">
        <v>14.3</v>
      </c>
      <c r="H59" s="13" t="s">
        <v>107</v>
      </c>
      <c r="I59" s="81">
        <f>C60</f>
        <v>611</v>
      </c>
      <c r="J59" s="81">
        <f>E60</f>
        <v>474</v>
      </c>
      <c r="L59" t="s">
        <v>1</v>
      </c>
    </row>
    <row r="60" spans="1:22" ht="19.5" customHeight="1" thickBot="1" x14ac:dyDescent="0.25">
      <c r="B60" s="13" t="s">
        <v>107</v>
      </c>
      <c r="C60" s="81">
        <v>611</v>
      </c>
      <c r="D60" s="29">
        <v>1014.4</v>
      </c>
      <c r="E60" s="81">
        <v>474</v>
      </c>
      <c r="F60" s="29">
        <v>822.9</v>
      </c>
      <c r="H60" s="259" t="s">
        <v>14</v>
      </c>
      <c r="I60" s="21">
        <f>SUM(I57:I59)</f>
        <v>850</v>
      </c>
      <c r="J60" s="21">
        <f>SUM(J57:J59)</f>
        <v>794</v>
      </c>
    </row>
    <row r="61" spans="1:22" ht="24.75" customHeight="1" thickBot="1" x14ac:dyDescent="0.25">
      <c r="B61" s="259" t="s">
        <v>14</v>
      </c>
      <c r="C61" s="21">
        <f>SUM(C58:C60)</f>
        <v>850</v>
      </c>
      <c r="D61" s="260">
        <f>SUM(D58:D60)</f>
        <v>1054.0999999999999</v>
      </c>
      <c r="E61" s="21">
        <f>SUM(E58:E60)</f>
        <v>794</v>
      </c>
      <c r="F61" s="260">
        <f>SUM(F58:F60)</f>
        <v>878.9</v>
      </c>
    </row>
    <row r="62" spans="1:22" ht="30" x14ac:dyDescent="0.65">
      <c r="I62" s="40"/>
      <c r="J62" s="40"/>
      <c r="Q62" s="85"/>
    </row>
    <row r="63" spans="1:22" ht="25.5" x14ac:dyDescent="0.65">
      <c r="D63" s="71"/>
      <c r="H63" s="40" t="s">
        <v>51</v>
      </c>
      <c r="J63" s="40"/>
    </row>
    <row r="64" spans="1:22" ht="23.25" x14ac:dyDescent="0.2">
      <c r="H64" s="14"/>
      <c r="I64" s="180" t="str">
        <f>C56</f>
        <v>يناير-فبراير 2022</v>
      </c>
      <c r="J64" s="180" t="str">
        <f>E56</f>
        <v xml:space="preserve"> يناير-فبراير 2021</v>
      </c>
    </row>
    <row r="65" spans="2:10" ht="14.25" customHeight="1" x14ac:dyDescent="0.2">
      <c r="H65" s="258" t="s">
        <v>7</v>
      </c>
      <c r="I65" s="262" t="s">
        <v>106</v>
      </c>
      <c r="J65" s="262" t="s">
        <v>106</v>
      </c>
    </row>
    <row r="66" spans="2:10" ht="23.25" x14ac:dyDescent="0.2">
      <c r="H66" s="13" t="s">
        <v>97</v>
      </c>
      <c r="I66" s="29">
        <f>D58</f>
        <v>16</v>
      </c>
      <c r="J66" s="29">
        <f>F58</f>
        <v>41.7</v>
      </c>
    </row>
    <row r="67" spans="2:10" ht="23.25" x14ac:dyDescent="0.2">
      <c r="H67" s="13" t="s">
        <v>98</v>
      </c>
      <c r="I67" s="29">
        <f>D59</f>
        <v>23.7</v>
      </c>
      <c r="J67" s="29">
        <f>F59</f>
        <v>14.3</v>
      </c>
    </row>
    <row r="68" spans="2:10" ht="23.25" x14ac:dyDescent="0.2">
      <c r="H68" s="13" t="s">
        <v>107</v>
      </c>
      <c r="I68" s="29">
        <f>D60</f>
        <v>1014.4</v>
      </c>
      <c r="J68" s="29">
        <f>F60</f>
        <v>822.9</v>
      </c>
    </row>
    <row r="69" spans="2:10" ht="24" thickBot="1" x14ac:dyDescent="0.25">
      <c r="H69" s="259" t="s">
        <v>14</v>
      </c>
      <c r="I69" s="260">
        <f>SUM(I66:I68)</f>
        <v>1054.0999999999999</v>
      </c>
      <c r="J69" s="260">
        <f>SUM(J66:J68)</f>
        <v>878.9</v>
      </c>
    </row>
    <row r="71" spans="2:10" ht="21.75" customHeight="1" x14ac:dyDescent="0.2"/>
    <row r="74" spans="2:10" ht="23.25" x14ac:dyDescent="0.6">
      <c r="B74" s="138"/>
      <c r="C74" s="297" t="s">
        <v>260</v>
      </c>
      <c r="D74" s="297"/>
      <c r="E74" s="297" t="s">
        <v>274</v>
      </c>
      <c r="F74" s="297"/>
    </row>
    <row r="75" spans="2:10" ht="46.5" x14ac:dyDescent="0.2">
      <c r="B75" s="256" t="s">
        <v>7</v>
      </c>
      <c r="C75" s="139" t="s">
        <v>63</v>
      </c>
      <c r="D75" s="61" t="s">
        <v>106</v>
      </c>
      <c r="E75" s="61" t="s">
        <v>63</v>
      </c>
      <c r="F75" s="61" t="s">
        <v>106</v>
      </c>
    </row>
    <row r="76" spans="2:10" ht="27" customHeight="1" x14ac:dyDescent="0.2">
      <c r="B76" s="13" t="s">
        <v>27</v>
      </c>
      <c r="C76" s="81">
        <v>49</v>
      </c>
      <c r="D76" s="29">
        <v>120.9</v>
      </c>
      <c r="E76" s="81">
        <v>48</v>
      </c>
      <c r="F76" s="29">
        <v>254.9</v>
      </c>
    </row>
    <row r="77" spans="2:10" ht="25.5" customHeight="1" x14ac:dyDescent="0.2">
      <c r="B77" s="13" t="s">
        <v>52</v>
      </c>
      <c r="C77" s="81">
        <v>153</v>
      </c>
      <c r="D77" s="29">
        <v>26.6</v>
      </c>
      <c r="E77" s="81">
        <v>159</v>
      </c>
      <c r="F77" s="29">
        <v>24.6</v>
      </c>
    </row>
    <row r="78" spans="2:10" ht="19.5" customHeight="1" x14ac:dyDescent="0.2">
      <c r="B78" s="13" t="s">
        <v>30</v>
      </c>
      <c r="C78" s="81">
        <v>187</v>
      </c>
      <c r="D78" s="29">
        <v>256.89999999999998</v>
      </c>
      <c r="E78" s="81">
        <v>319</v>
      </c>
      <c r="F78" s="29">
        <v>221.3</v>
      </c>
    </row>
    <row r="79" spans="2:10" ht="21.75" customHeight="1" thickBot="1" x14ac:dyDescent="0.25">
      <c r="B79" s="259" t="s">
        <v>31</v>
      </c>
      <c r="C79" s="21">
        <f>SUM(C76:C78)</f>
        <v>389</v>
      </c>
      <c r="D79" s="260">
        <f>SUM(D76:D78)</f>
        <v>404.4</v>
      </c>
      <c r="E79" s="21">
        <f>SUM(E76:E78)</f>
        <v>526</v>
      </c>
      <c r="F79" s="260">
        <f>SUM(F76:F78)</f>
        <v>500.8</v>
      </c>
    </row>
    <row r="80" spans="2:10" ht="18.600000000000001" customHeight="1" x14ac:dyDescent="0.2"/>
    <row r="83" spans="2:4" ht="15" x14ac:dyDescent="0.25">
      <c r="B83" s="100"/>
      <c r="C83" s="133" t="str">
        <f>C74</f>
        <v>فبراير 2022</v>
      </c>
      <c r="D83" s="133" t="str">
        <f>E74</f>
        <v>فبراير 2021</v>
      </c>
    </row>
    <row r="84" spans="2:4" ht="15" x14ac:dyDescent="0.2">
      <c r="B84" s="258" t="s">
        <v>7</v>
      </c>
      <c r="C84" s="262" t="s">
        <v>63</v>
      </c>
      <c r="D84" s="262" t="s">
        <v>63</v>
      </c>
    </row>
    <row r="85" spans="2:4" ht="23.25" x14ac:dyDescent="0.2">
      <c r="B85" s="13" t="s">
        <v>27</v>
      </c>
      <c r="C85" s="81">
        <f>C76</f>
        <v>49</v>
      </c>
      <c r="D85" s="81">
        <f>E76</f>
        <v>48</v>
      </c>
    </row>
    <row r="86" spans="2:4" ht="23.25" x14ac:dyDescent="0.2">
      <c r="B86" s="13" t="s">
        <v>52</v>
      </c>
      <c r="C86" s="81">
        <f>C77</f>
        <v>153</v>
      </c>
      <c r="D86" s="81">
        <f>E77</f>
        <v>159</v>
      </c>
    </row>
    <row r="87" spans="2:4" ht="23.25" x14ac:dyDescent="0.2">
      <c r="B87" s="13" t="s">
        <v>30</v>
      </c>
      <c r="C87" s="81">
        <f>C78</f>
        <v>187</v>
      </c>
      <c r="D87" s="81">
        <f>E78</f>
        <v>319</v>
      </c>
    </row>
    <row r="88" spans="2:4" ht="24" thickBot="1" x14ac:dyDescent="0.25">
      <c r="B88" s="259" t="s">
        <v>31</v>
      </c>
      <c r="C88" s="21">
        <f>SUM(C85:C87)</f>
        <v>389</v>
      </c>
      <c r="D88" s="21">
        <f>SUM(D85:D87)</f>
        <v>526</v>
      </c>
    </row>
    <row r="90" spans="2:4" x14ac:dyDescent="0.2">
      <c r="B90" t="s">
        <v>53</v>
      </c>
    </row>
    <row r="93" spans="2:4" ht="23.25" x14ac:dyDescent="0.25">
      <c r="B93" s="263"/>
      <c r="C93" s="133" t="str">
        <f>$C$83</f>
        <v>فبراير 2022</v>
      </c>
      <c r="D93" s="133" t="str">
        <f>$D$83</f>
        <v>فبراير 2021</v>
      </c>
    </row>
    <row r="94" spans="2:4" ht="30" x14ac:dyDescent="0.2">
      <c r="B94" s="258" t="s">
        <v>7</v>
      </c>
      <c r="C94" s="262" t="s">
        <v>106</v>
      </c>
      <c r="D94" s="262" t="s">
        <v>106</v>
      </c>
    </row>
    <row r="95" spans="2:4" ht="23.25" x14ac:dyDescent="0.25">
      <c r="B95" s="15" t="s">
        <v>27</v>
      </c>
      <c r="C95" s="29">
        <f>D76</f>
        <v>120.9</v>
      </c>
      <c r="D95" s="29">
        <f>F76</f>
        <v>254.9</v>
      </c>
    </row>
    <row r="96" spans="2:4" ht="23.25" x14ac:dyDescent="0.25">
      <c r="B96" s="15" t="s">
        <v>52</v>
      </c>
      <c r="C96" s="29">
        <f>D77</f>
        <v>26.6</v>
      </c>
      <c r="D96" s="29">
        <f>F77</f>
        <v>24.6</v>
      </c>
    </row>
    <row r="97" spans="2:6" ht="23.25" x14ac:dyDescent="0.25">
      <c r="B97" s="15" t="s">
        <v>30</v>
      </c>
      <c r="C97" s="29">
        <f>D78</f>
        <v>256.89999999999998</v>
      </c>
      <c r="D97" s="29">
        <f>F78</f>
        <v>221.3</v>
      </c>
    </row>
    <row r="98" spans="2:6" ht="24" thickBot="1" x14ac:dyDescent="0.3">
      <c r="B98" s="23" t="s">
        <v>31</v>
      </c>
      <c r="C98" s="260">
        <f>SUM(C95:C97)</f>
        <v>404.4</v>
      </c>
      <c r="D98" s="260">
        <f>SUM(D95:D97)</f>
        <v>500.8</v>
      </c>
    </row>
    <row r="107" spans="2:6" ht="23.25" x14ac:dyDescent="0.6">
      <c r="B107" s="138"/>
      <c r="C107" s="297" t="s">
        <v>277</v>
      </c>
      <c r="D107" s="297"/>
      <c r="E107" s="297" t="s">
        <v>278</v>
      </c>
      <c r="F107" s="297"/>
    </row>
    <row r="108" spans="2:6" ht="44.25" customHeight="1" x14ac:dyDescent="0.2">
      <c r="B108" s="256" t="s">
        <v>7</v>
      </c>
      <c r="C108" s="61" t="s">
        <v>63</v>
      </c>
      <c r="D108" s="61" t="s">
        <v>106</v>
      </c>
      <c r="E108" s="61" t="s">
        <v>63</v>
      </c>
      <c r="F108" s="61" t="s">
        <v>106</v>
      </c>
    </row>
    <row r="109" spans="2:6" ht="21.75" customHeight="1" x14ac:dyDescent="0.2">
      <c r="B109" s="13" t="s">
        <v>27</v>
      </c>
      <c r="C109" s="81">
        <v>138</v>
      </c>
      <c r="D109" s="29">
        <v>388.4</v>
      </c>
      <c r="E109" s="81">
        <v>84</v>
      </c>
      <c r="F109" s="29">
        <v>438.1</v>
      </c>
    </row>
    <row r="110" spans="2:6" ht="25.5" customHeight="1" x14ac:dyDescent="0.2">
      <c r="B110" s="13" t="s">
        <v>52</v>
      </c>
      <c r="C110" s="81">
        <v>326</v>
      </c>
      <c r="D110" s="29">
        <v>56.3</v>
      </c>
      <c r="E110" s="81">
        <v>251</v>
      </c>
      <c r="F110" s="29">
        <v>39.9</v>
      </c>
    </row>
    <row r="111" spans="2:6" ht="19.5" customHeight="1" x14ac:dyDescent="0.2">
      <c r="B111" s="13" t="s">
        <v>30</v>
      </c>
      <c r="C111" s="81">
        <v>386</v>
      </c>
      <c r="D111" s="29">
        <v>609.4</v>
      </c>
      <c r="E111" s="81">
        <v>459</v>
      </c>
      <c r="F111" s="29">
        <v>400.9</v>
      </c>
    </row>
    <row r="112" spans="2:6" ht="21.75" customHeight="1" thickBot="1" x14ac:dyDescent="0.25">
      <c r="B112" s="259" t="s">
        <v>31</v>
      </c>
      <c r="C112" s="21">
        <f>SUM(C109:C111)</f>
        <v>850</v>
      </c>
      <c r="D112" s="260">
        <f>SUM(D109:D111)</f>
        <v>1054.0999999999999</v>
      </c>
      <c r="E112" s="21">
        <f>SUM(E109:E111)</f>
        <v>794</v>
      </c>
      <c r="F112" s="260">
        <f>SUM(F109:F111)</f>
        <v>878.9</v>
      </c>
    </row>
    <row r="116" spans="2:4" ht="15" x14ac:dyDescent="0.25">
      <c r="B116" s="258"/>
      <c r="C116" s="261" t="str">
        <f>C107</f>
        <v>يناير - فبراير2022</v>
      </c>
      <c r="D116" s="261" t="str">
        <f>E107</f>
        <v>يناير- فبراير 2021</v>
      </c>
    </row>
    <row r="117" spans="2:4" ht="15" x14ac:dyDescent="0.25">
      <c r="B117" s="100"/>
      <c r="C117" s="133" t="s">
        <v>63</v>
      </c>
      <c r="D117" s="133" t="s">
        <v>63</v>
      </c>
    </row>
    <row r="118" spans="2:4" ht="23.25" x14ac:dyDescent="0.2">
      <c r="B118" s="13" t="s">
        <v>27</v>
      </c>
      <c r="C118" s="81">
        <f>C109</f>
        <v>138</v>
      </c>
      <c r="D118" s="81">
        <f>E109</f>
        <v>84</v>
      </c>
    </row>
    <row r="119" spans="2:4" ht="23.25" x14ac:dyDescent="0.2">
      <c r="B119" s="13" t="s">
        <v>52</v>
      </c>
      <c r="C119" s="81">
        <f>C110</f>
        <v>326</v>
      </c>
      <c r="D119" s="81">
        <f>E110</f>
        <v>251</v>
      </c>
    </row>
    <row r="120" spans="2:4" ht="23.25" x14ac:dyDescent="0.2">
      <c r="B120" s="13" t="s">
        <v>30</v>
      </c>
      <c r="C120" s="81">
        <f>C111</f>
        <v>386</v>
      </c>
      <c r="D120" s="81">
        <f>E111</f>
        <v>459</v>
      </c>
    </row>
    <row r="121" spans="2:4" ht="24" thickBot="1" x14ac:dyDescent="0.25">
      <c r="B121" s="259" t="s">
        <v>31</v>
      </c>
      <c r="C121" s="21">
        <f>SUM(C118:C120)</f>
        <v>850</v>
      </c>
      <c r="D121" s="21">
        <f>SUM(D118:D120)</f>
        <v>794</v>
      </c>
    </row>
    <row r="122" spans="2:4" x14ac:dyDescent="0.2">
      <c r="B122" t="s">
        <v>53</v>
      </c>
    </row>
    <row r="125" spans="2:4" ht="23.25" x14ac:dyDescent="0.25">
      <c r="B125" s="263"/>
      <c r="C125" s="261" t="str">
        <f>C107</f>
        <v>يناير - فبراير2022</v>
      </c>
      <c r="D125" s="261" t="str">
        <f>E107</f>
        <v>يناير- فبراير 2021</v>
      </c>
    </row>
    <row r="126" spans="2:4" ht="30" x14ac:dyDescent="0.2">
      <c r="B126" s="258"/>
      <c r="C126" s="262" t="s">
        <v>106</v>
      </c>
      <c r="D126" s="262" t="s">
        <v>106</v>
      </c>
    </row>
    <row r="127" spans="2:4" ht="23.25" x14ac:dyDescent="0.25">
      <c r="B127" s="15" t="s">
        <v>27</v>
      </c>
      <c r="C127" s="29">
        <f>D109</f>
        <v>388.4</v>
      </c>
      <c r="D127" s="29">
        <f>F109</f>
        <v>438.1</v>
      </c>
    </row>
    <row r="128" spans="2:4" ht="23.25" x14ac:dyDescent="0.25">
      <c r="B128" s="15" t="s">
        <v>52</v>
      </c>
      <c r="C128" s="29">
        <f>D110</f>
        <v>56.3</v>
      </c>
      <c r="D128" s="29">
        <f>F110</f>
        <v>39.9</v>
      </c>
    </row>
    <row r="129" spans="1:8" ht="23.25" x14ac:dyDescent="0.25">
      <c r="B129" s="16" t="s">
        <v>30</v>
      </c>
      <c r="C129" s="29">
        <f>D111</f>
        <v>609.4</v>
      </c>
      <c r="D129" s="29">
        <f>F111</f>
        <v>400.9</v>
      </c>
    </row>
    <row r="130" spans="1:8" ht="28.9" customHeight="1" thickBot="1" x14ac:dyDescent="0.3">
      <c r="B130" s="23" t="s">
        <v>31</v>
      </c>
      <c r="C130" s="260">
        <f>SUM(C127:C129)</f>
        <v>1054.0999999999999</v>
      </c>
      <c r="D130" s="260">
        <f>SUM(D127:D129)</f>
        <v>878.9</v>
      </c>
    </row>
    <row r="131" spans="1:8" ht="31.9" customHeight="1" x14ac:dyDescent="0.25">
      <c r="B131" s="65" t="s">
        <v>73</v>
      </c>
    </row>
    <row r="132" spans="1:8" ht="33" customHeight="1" x14ac:dyDescent="0.25">
      <c r="C132" s="298" t="s">
        <v>60</v>
      </c>
      <c r="D132" s="282" t="s">
        <v>260</v>
      </c>
      <c r="E132" s="282"/>
      <c r="G132" s="262"/>
      <c r="H132" s="261" t="str">
        <f>D132</f>
        <v>فبراير 2022</v>
      </c>
    </row>
    <row r="133" spans="1:8" ht="43.5" customHeight="1" x14ac:dyDescent="0.6">
      <c r="C133" s="298"/>
      <c r="D133" s="43" t="s">
        <v>58</v>
      </c>
      <c r="E133" s="263" t="s">
        <v>17</v>
      </c>
      <c r="G133" s="262" t="s">
        <v>60</v>
      </c>
      <c r="H133" s="43" t="s">
        <v>17</v>
      </c>
    </row>
    <row r="134" spans="1:8" ht="25.9" customHeight="1" x14ac:dyDescent="0.25">
      <c r="A134" t="e">
        <f>[1]الاجمالى!B4</f>
        <v>#REF!</v>
      </c>
      <c r="B134">
        <v>1</v>
      </c>
      <c r="C134" s="225" t="s">
        <v>127</v>
      </c>
      <c r="D134" s="29">
        <v>199.3</v>
      </c>
      <c r="E134" s="93">
        <f t="shared" ref="E134:E143" si="1">D134/$D$144</f>
        <v>0.49258526940187841</v>
      </c>
      <c r="G134" s="15" t="s">
        <v>127</v>
      </c>
      <c r="H134" s="93">
        <v>0.49258526940187841</v>
      </c>
    </row>
    <row r="135" spans="1:8" ht="23.25" x14ac:dyDescent="0.25">
      <c r="A135" t="e">
        <f>[2]الاجمالى!B5</f>
        <v>#REF!</v>
      </c>
      <c r="B135">
        <f t="shared" ref="B135:B140" si="2">B134+1</f>
        <v>2</v>
      </c>
      <c r="C135" s="225" t="s">
        <v>68</v>
      </c>
      <c r="D135" s="29">
        <v>90.5</v>
      </c>
      <c r="E135" s="93">
        <f t="shared" si="1"/>
        <v>0.22367770637666831</v>
      </c>
      <c r="G135" s="15" t="s">
        <v>68</v>
      </c>
      <c r="H135" s="93">
        <v>0.22367770637666831</v>
      </c>
    </row>
    <row r="136" spans="1:8" ht="23.25" x14ac:dyDescent="0.25">
      <c r="A136" t="str">
        <f>[3]الاجمالى!B6</f>
        <v>تمويل للتمويل العقاري</v>
      </c>
      <c r="B136">
        <f t="shared" si="2"/>
        <v>3</v>
      </c>
      <c r="C136" s="225" t="s">
        <v>72</v>
      </c>
      <c r="D136" s="29">
        <v>55.1</v>
      </c>
      <c r="E136" s="93">
        <f t="shared" si="1"/>
        <v>0.13618388531883341</v>
      </c>
      <c r="G136" s="15" t="s">
        <v>72</v>
      </c>
      <c r="H136" s="93">
        <v>0.13618388531883341</v>
      </c>
    </row>
    <row r="137" spans="1:8" ht="23.25" x14ac:dyDescent="0.25">
      <c r="A137" t="str">
        <f>[3]الاجمالى!B7</f>
        <v>أملاك للتمويل والاستثمار العقاري</v>
      </c>
      <c r="B137">
        <f t="shared" si="2"/>
        <v>4</v>
      </c>
      <c r="C137" s="225" t="s">
        <v>69</v>
      </c>
      <c r="D137" s="29">
        <v>21.4</v>
      </c>
      <c r="E137" s="93">
        <f t="shared" si="1"/>
        <v>5.2891744933267419E-2</v>
      </c>
      <c r="G137" s="15" t="s">
        <v>69</v>
      </c>
      <c r="H137" s="93">
        <v>5.2891744933267419E-2</v>
      </c>
    </row>
    <row r="138" spans="1:8" ht="24" customHeight="1" x14ac:dyDescent="0.25">
      <c r="A138" t="str">
        <f>[3]الاجمالى!B8</f>
        <v>التيسير للتمويل العقاري</v>
      </c>
      <c r="B138">
        <f t="shared" si="2"/>
        <v>5</v>
      </c>
      <c r="C138" s="225" t="s">
        <v>177</v>
      </c>
      <c r="D138" s="29">
        <v>14.7</v>
      </c>
      <c r="E138" s="93">
        <f t="shared" si="1"/>
        <v>3.6332179930795842E-2</v>
      </c>
      <c r="G138" s="15" t="s">
        <v>177</v>
      </c>
      <c r="H138" s="93">
        <v>3.6332179930795842E-2</v>
      </c>
    </row>
    <row r="139" spans="1:8" ht="23.25" x14ac:dyDescent="0.25">
      <c r="A139" t="str">
        <f>[3]الاجمالى!B9</f>
        <v>الأهلى للتمويل العقاري</v>
      </c>
      <c r="B139">
        <f t="shared" si="2"/>
        <v>6</v>
      </c>
      <c r="C139" s="225" t="s">
        <v>70</v>
      </c>
      <c r="D139" s="29">
        <v>13.6</v>
      </c>
      <c r="E139" s="93">
        <f t="shared" si="1"/>
        <v>3.3613445378151259E-2</v>
      </c>
      <c r="G139" s="15" t="s">
        <v>70</v>
      </c>
      <c r="H139" s="93">
        <v>3.3613445378151259E-2</v>
      </c>
    </row>
    <row r="140" spans="1:8" ht="23.25" x14ac:dyDescent="0.25">
      <c r="A140" t="str">
        <f>[3]الاجمالى!B10</f>
        <v>العربى الافريقى للتمويل العقارى</v>
      </c>
      <c r="B140">
        <f t="shared" si="2"/>
        <v>7</v>
      </c>
      <c r="C140" s="225" t="s">
        <v>71</v>
      </c>
      <c r="D140" s="29">
        <v>3.7</v>
      </c>
      <c r="E140" s="93">
        <f t="shared" si="1"/>
        <v>9.1448344043499746E-3</v>
      </c>
      <c r="G140" s="15" t="s">
        <v>71</v>
      </c>
      <c r="H140" s="93">
        <v>9.1448344043499746E-3</v>
      </c>
    </row>
    <row r="141" spans="1:8" ht="23.25" x14ac:dyDescent="0.25">
      <c r="C141" s="225" t="s">
        <v>203</v>
      </c>
      <c r="D141" s="29">
        <v>2.2999999999999998</v>
      </c>
      <c r="E141" s="93">
        <f t="shared" si="1"/>
        <v>5.6846267918932271E-3</v>
      </c>
      <c r="G141" s="15" t="s">
        <v>203</v>
      </c>
      <c r="H141" s="93">
        <v>5.6846267918932271E-3</v>
      </c>
    </row>
    <row r="142" spans="1:8" ht="23.25" customHeight="1" x14ac:dyDescent="0.25">
      <c r="A142" t="str">
        <f>[3]الاجمالى!B11</f>
        <v>الأهلي المتحد للتمويل</v>
      </c>
      <c r="B142">
        <f>B140+1</f>
        <v>8</v>
      </c>
      <c r="C142" s="225" t="s">
        <v>66</v>
      </c>
      <c r="D142" s="29">
        <v>2.1</v>
      </c>
      <c r="E142" s="93">
        <f t="shared" si="1"/>
        <v>5.1903114186851208E-3</v>
      </c>
      <c r="G142" s="15" t="s">
        <v>66</v>
      </c>
      <c r="H142" s="93">
        <v>5.1903114186851208E-3</v>
      </c>
    </row>
    <row r="143" spans="1:8" ht="20.25" customHeight="1" x14ac:dyDescent="0.25">
      <c r="A143" t="str">
        <f>[3]الاجمالى!B12</f>
        <v>سكن للتمويل العقاري</v>
      </c>
      <c r="C143" s="225" t="s">
        <v>128</v>
      </c>
      <c r="D143" s="29">
        <v>1.9</v>
      </c>
      <c r="E143" s="93">
        <f t="shared" si="1"/>
        <v>4.6959960454770137E-3</v>
      </c>
      <c r="G143" s="15" t="s">
        <v>128</v>
      </c>
      <c r="H143" s="93">
        <v>4.6959960454770137E-3</v>
      </c>
    </row>
    <row r="144" spans="1:8" ht="20.25" customHeight="1" thickBot="1" x14ac:dyDescent="0.3">
      <c r="A144" t="str">
        <f>[3]الاجمالى!B15</f>
        <v>سى أي للتمويل العقارى</v>
      </c>
      <c r="C144" s="169" t="s">
        <v>28</v>
      </c>
      <c r="D144" s="260">
        <f>SUM(D134:D143)</f>
        <v>404.6</v>
      </c>
      <c r="E144" s="22">
        <f>SUM(E134:E143)</f>
        <v>0.99999999999999989</v>
      </c>
      <c r="G144" s="23" t="s">
        <v>28</v>
      </c>
      <c r="H144" s="22">
        <f>SUM(H134:H143)</f>
        <v>0.99999999999999989</v>
      </c>
    </row>
    <row r="147" spans="3:8" x14ac:dyDescent="0.2">
      <c r="D147" s="75"/>
    </row>
    <row r="148" spans="3:8" x14ac:dyDescent="0.2">
      <c r="F148">
        <v>1</v>
      </c>
    </row>
    <row r="149" spans="3:8" x14ac:dyDescent="0.2">
      <c r="F149">
        <f t="shared" ref="F149:F155" si="3">F148+1</f>
        <v>2</v>
      </c>
    </row>
    <row r="150" spans="3:8" x14ac:dyDescent="0.2">
      <c r="F150">
        <f t="shared" si="3"/>
        <v>3</v>
      </c>
    </row>
    <row r="151" spans="3:8" ht="23.25" x14ac:dyDescent="0.6">
      <c r="C151" s="298" t="s">
        <v>60</v>
      </c>
      <c r="D151" s="297" t="s">
        <v>273</v>
      </c>
      <c r="E151" s="297"/>
      <c r="F151">
        <f t="shared" si="3"/>
        <v>4</v>
      </c>
      <c r="G151" s="296" t="str">
        <f>D151</f>
        <v>يناير-فبراير  2022</v>
      </c>
      <c r="H151" s="296"/>
    </row>
    <row r="152" spans="3:8" ht="46.5" x14ac:dyDescent="0.6">
      <c r="C152" s="298"/>
      <c r="D152" s="43" t="s">
        <v>58</v>
      </c>
      <c r="E152" s="263" t="s">
        <v>17</v>
      </c>
      <c r="F152">
        <f t="shared" si="3"/>
        <v>5</v>
      </c>
      <c r="G152" s="262" t="s">
        <v>60</v>
      </c>
      <c r="H152" s="80" t="s">
        <v>17</v>
      </c>
    </row>
    <row r="153" spans="3:8" ht="23.25" x14ac:dyDescent="0.25">
      <c r="C153" s="225" t="s">
        <v>127</v>
      </c>
      <c r="D153" s="29">
        <v>203.7</v>
      </c>
      <c r="E153" s="93">
        <f t="shared" ref="E153:E165" si="4">D153/$D$166</f>
        <v>0.19324542263542363</v>
      </c>
      <c r="F153">
        <f t="shared" si="3"/>
        <v>6</v>
      </c>
      <c r="G153" s="15" t="s">
        <v>127</v>
      </c>
      <c r="H153" s="93">
        <v>0.19324542263542363</v>
      </c>
    </row>
    <row r="154" spans="3:8" ht="23.25" x14ac:dyDescent="0.25">
      <c r="C154" s="225" t="s">
        <v>68</v>
      </c>
      <c r="D154" s="29">
        <v>197.8</v>
      </c>
      <c r="E154" s="93">
        <f t="shared" si="4"/>
        <v>0.18764823071814826</v>
      </c>
      <c r="F154">
        <f t="shared" si="3"/>
        <v>7</v>
      </c>
      <c r="G154" s="15" t="s">
        <v>68</v>
      </c>
      <c r="H154" s="93">
        <v>0.18764823071814826</v>
      </c>
    </row>
    <row r="155" spans="3:8" ht="23.25" x14ac:dyDescent="0.25">
      <c r="C155" s="225" t="s">
        <v>66</v>
      </c>
      <c r="D155" s="29">
        <v>178.2</v>
      </c>
      <c r="E155" s="93">
        <f t="shared" si="4"/>
        <v>0.1690541694336401</v>
      </c>
      <c r="F155">
        <f t="shared" si="3"/>
        <v>8</v>
      </c>
      <c r="G155" s="15" t="s">
        <v>66</v>
      </c>
      <c r="H155" s="93">
        <v>0.1690541694336401</v>
      </c>
    </row>
    <row r="156" spans="3:8" ht="23.25" x14ac:dyDescent="0.25">
      <c r="C156" s="225" t="s">
        <v>72</v>
      </c>
      <c r="D156" s="29">
        <v>112.4</v>
      </c>
      <c r="E156" s="93">
        <f t="shared" si="4"/>
        <v>0.10663124940707716</v>
      </c>
      <c r="F156">
        <v>9</v>
      </c>
      <c r="G156" s="15" t="s">
        <v>72</v>
      </c>
      <c r="H156" s="93">
        <v>0.10663124940707716</v>
      </c>
    </row>
    <row r="157" spans="3:8" ht="23.25" x14ac:dyDescent="0.25">
      <c r="C157" s="225" t="s">
        <v>71</v>
      </c>
      <c r="D157" s="29">
        <v>77.8</v>
      </c>
      <c r="E157" s="93">
        <f t="shared" si="4"/>
        <v>7.3807039180343439E-2</v>
      </c>
      <c r="F157">
        <v>10</v>
      </c>
      <c r="G157" s="15" t="s">
        <v>71</v>
      </c>
      <c r="H157" s="93">
        <v>7.3807039180343439E-2</v>
      </c>
    </row>
    <row r="158" spans="3:8" ht="23.25" x14ac:dyDescent="0.25">
      <c r="C158" s="225" t="s">
        <v>128</v>
      </c>
      <c r="D158" s="29">
        <v>68.2</v>
      </c>
      <c r="E158" s="93">
        <f t="shared" si="4"/>
        <v>6.4699743857319067E-2</v>
      </c>
      <c r="G158" s="15" t="s">
        <v>128</v>
      </c>
      <c r="H158" s="93">
        <v>6.4699743857319067E-2</v>
      </c>
    </row>
    <row r="159" spans="3:8" ht="23.25" x14ac:dyDescent="0.25">
      <c r="C159" s="225" t="s">
        <v>70</v>
      </c>
      <c r="D159" s="29">
        <v>58.4</v>
      </c>
      <c r="E159" s="93">
        <f t="shared" si="4"/>
        <v>5.5402713215065E-2</v>
      </c>
      <c r="G159" s="15" t="s">
        <v>70</v>
      </c>
      <c r="H159" s="93">
        <v>5.5402713215065E-2</v>
      </c>
    </row>
    <row r="160" spans="3:8" ht="23.25" x14ac:dyDescent="0.25">
      <c r="C160" s="225" t="s">
        <v>238</v>
      </c>
      <c r="D160" s="29">
        <v>40.799999999999997</v>
      </c>
      <c r="E160" s="93">
        <f t="shared" si="4"/>
        <v>3.8706005122853625E-2</v>
      </c>
      <c r="G160" s="15" t="s">
        <v>238</v>
      </c>
      <c r="H160" s="93">
        <v>3.8706005122853625E-2</v>
      </c>
    </row>
    <row r="161" spans="3:8" ht="23.25" x14ac:dyDescent="0.25">
      <c r="C161" s="225" t="s">
        <v>69</v>
      </c>
      <c r="D161" s="29">
        <v>35.799999999999997</v>
      </c>
      <c r="E161" s="93">
        <f t="shared" si="4"/>
        <v>3.3962622142111765E-2</v>
      </c>
      <c r="G161" s="15" t="s">
        <v>69</v>
      </c>
      <c r="H161" s="93">
        <v>3.3962622142111765E-2</v>
      </c>
    </row>
    <row r="162" spans="3:8" ht="23.25" x14ac:dyDescent="0.25">
      <c r="C162" s="225" t="s">
        <v>177</v>
      </c>
      <c r="D162" s="29">
        <v>31.9</v>
      </c>
      <c r="E162" s="93">
        <f t="shared" si="4"/>
        <v>3.0262783417133107E-2</v>
      </c>
      <c r="G162" s="15" t="s">
        <v>177</v>
      </c>
      <c r="H162" s="93">
        <v>3.0262783417133107E-2</v>
      </c>
    </row>
    <row r="163" spans="3:8" ht="23.25" x14ac:dyDescent="0.25">
      <c r="C163" s="225" t="s">
        <v>129</v>
      </c>
      <c r="D163" s="29">
        <v>27.2</v>
      </c>
      <c r="E163" s="93">
        <f t="shared" si="4"/>
        <v>2.5804003415235754E-2</v>
      </c>
      <c r="G163" s="15" t="s">
        <v>129</v>
      </c>
      <c r="H163" s="93">
        <v>2.5804003415235754E-2</v>
      </c>
    </row>
    <row r="164" spans="3:8" ht="23.25" x14ac:dyDescent="0.25">
      <c r="C164" s="225" t="s">
        <v>67</v>
      </c>
      <c r="D164" s="29">
        <v>17.3</v>
      </c>
      <c r="E164" s="93">
        <f t="shared" si="4"/>
        <v>1.6412105113366857E-2</v>
      </c>
      <c r="G164" s="15" t="s">
        <v>67</v>
      </c>
      <c r="H164" s="93">
        <v>1.6412105113366857E-2</v>
      </c>
    </row>
    <row r="165" spans="3:8" ht="23.25" x14ac:dyDescent="0.25">
      <c r="C165" s="225" t="s">
        <v>203</v>
      </c>
      <c r="D165" s="29">
        <v>4.5999999999999996</v>
      </c>
      <c r="E165" s="93">
        <f t="shared" si="4"/>
        <v>4.3639123422825167E-3</v>
      </c>
      <c r="G165" s="15" t="s">
        <v>203</v>
      </c>
      <c r="H165" s="93">
        <v>4.3639123422825167E-3</v>
      </c>
    </row>
    <row r="166" spans="3:8" ht="24" thickBot="1" x14ac:dyDescent="0.3">
      <c r="C166" s="169" t="s">
        <v>28</v>
      </c>
      <c r="D166" s="260">
        <f>SUM(D153:D165)</f>
        <v>1054.0999999999997</v>
      </c>
      <c r="E166" s="22">
        <f>SUM(E153:E165)</f>
        <v>1.0000000000000002</v>
      </c>
      <c r="G166" s="23" t="s">
        <v>28</v>
      </c>
      <c r="H166" s="22">
        <f>SUM(H153:H165)</f>
        <v>1.0000000000000002</v>
      </c>
    </row>
    <row r="171" spans="3:8" x14ac:dyDescent="0.2">
      <c r="E171" s="195">
        <f>D161/D166</f>
        <v>3.3962622142111765E-2</v>
      </c>
    </row>
  </sheetData>
  <sortState ref="C154:E166">
    <sortCondition descending="1" ref="D153:D166"/>
  </sortState>
  <mergeCells count="13">
    <mergeCell ref="C31:D31"/>
    <mergeCell ref="E31:F31"/>
    <mergeCell ref="C56:D56"/>
    <mergeCell ref="E56:F56"/>
    <mergeCell ref="C74:D74"/>
    <mergeCell ref="E74:F74"/>
    <mergeCell ref="G151:H151"/>
    <mergeCell ref="C107:D107"/>
    <mergeCell ref="E107:F107"/>
    <mergeCell ref="C132:C133"/>
    <mergeCell ref="D132:E132"/>
    <mergeCell ref="C151:C152"/>
    <mergeCell ref="D151:E151"/>
  </mergeCells>
  <pageMargins left="0.7" right="0.7" top="0.75" bottom="0.75" header="0.3" footer="0.3"/>
  <pageSetup orientation="portrait" r:id="rId1"/>
  <ignoredErrors>
    <ignoredError sqref="E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0"/>
  <sheetViews>
    <sheetView rightToLeft="1" topLeftCell="A76" zoomScale="80" zoomScaleNormal="80" workbookViewId="0">
      <selection activeCell="C79" sqref="C79:E91"/>
    </sheetView>
  </sheetViews>
  <sheetFormatPr defaultRowHeight="14.25" x14ac:dyDescent="0.2"/>
  <cols>
    <col min="1" max="1" width="2.75" customWidth="1"/>
    <col min="2" max="2" width="35.25" customWidth="1"/>
    <col min="3" max="3" width="33.125" customWidth="1"/>
    <col min="4" max="4" width="21.625" customWidth="1"/>
    <col min="5" max="5" width="19.25" customWidth="1"/>
    <col min="6" max="6" width="17.25" customWidth="1"/>
    <col min="7" max="7" width="35.75" customWidth="1"/>
    <col min="8" max="8" width="33" customWidth="1"/>
    <col min="9" max="9" width="25.75" customWidth="1"/>
    <col min="10" max="10" width="47" customWidth="1"/>
    <col min="11" max="11" width="26.375" customWidth="1"/>
    <col min="12" max="12" width="16.125" customWidth="1"/>
    <col min="13" max="13" width="30.75" customWidth="1"/>
  </cols>
  <sheetData>
    <row r="2" spans="2:11" ht="30" customHeight="1" x14ac:dyDescent="0.75">
      <c r="B2" s="44" t="s">
        <v>54</v>
      </c>
      <c r="C2" s="44"/>
      <c r="D2" s="44"/>
      <c r="E2" s="44"/>
      <c r="F2" s="44"/>
      <c r="G2" s="44"/>
      <c r="H2" s="44"/>
      <c r="I2" s="44"/>
      <c r="J2" s="44"/>
      <c r="K2" s="44"/>
    </row>
    <row r="3" spans="2:11" ht="24.75" x14ac:dyDescent="0.65">
      <c r="B3" s="45" t="s">
        <v>288</v>
      </c>
      <c r="C3" s="46"/>
      <c r="D3" s="46"/>
      <c r="G3" s="142"/>
    </row>
    <row r="4" spans="2:11" ht="31.9" customHeight="1" x14ac:dyDescent="0.2">
      <c r="B4" s="256" t="s">
        <v>7</v>
      </c>
      <c r="C4" s="264" t="s">
        <v>260</v>
      </c>
      <c r="D4" s="264" t="s">
        <v>274</v>
      </c>
      <c r="E4" s="256" t="s">
        <v>92</v>
      </c>
    </row>
    <row r="5" spans="2:11" ht="32.450000000000003" customHeight="1" x14ac:dyDescent="0.2">
      <c r="B5" s="47" t="s">
        <v>23</v>
      </c>
      <c r="C5" s="81">
        <v>390</v>
      </c>
      <c r="D5" s="81">
        <v>295</v>
      </c>
      <c r="E5" s="52">
        <f>(C5/D5)-1</f>
        <v>0.32203389830508478</v>
      </c>
    </row>
    <row r="6" spans="2:11" ht="32.25" customHeight="1" thickBot="1" x14ac:dyDescent="0.25">
      <c r="B6" s="51" t="s">
        <v>108</v>
      </c>
      <c r="C6" s="30">
        <v>7687.8</v>
      </c>
      <c r="D6" s="30">
        <v>5516.7</v>
      </c>
      <c r="E6" s="77">
        <f>(C6/D6)-1</f>
        <v>0.39355049214204141</v>
      </c>
    </row>
    <row r="9" spans="2:11" ht="24.75" x14ac:dyDescent="0.65">
      <c r="B9" s="45"/>
      <c r="C9" s="45"/>
      <c r="E9" s="73"/>
    </row>
    <row r="10" spans="2:11" ht="31.9" customHeight="1" x14ac:dyDescent="0.2">
      <c r="B10" s="256" t="s">
        <v>7</v>
      </c>
      <c r="C10" s="264" t="s">
        <v>261</v>
      </c>
      <c r="D10" s="264" t="s">
        <v>275</v>
      </c>
      <c r="E10" s="256" t="s">
        <v>92</v>
      </c>
    </row>
    <row r="11" spans="2:11" ht="32.450000000000003" customHeight="1" x14ac:dyDescent="0.2">
      <c r="B11" s="47" t="s">
        <v>23</v>
      </c>
      <c r="C11" s="81">
        <v>678</v>
      </c>
      <c r="D11" s="81">
        <v>522</v>
      </c>
      <c r="E11" s="52">
        <f>C11/D11-1</f>
        <v>0.29885057471264376</v>
      </c>
    </row>
    <row r="12" spans="2:11" ht="30" customHeight="1" thickBot="1" x14ac:dyDescent="0.25">
      <c r="B12" s="51" t="s">
        <v>108</v>
      </c>
      <c r="C12" s="30">
        <v>11346.2</v>
      </c>
      <c r="D12" s="30">
        <v>10913.8</v>
      </c>
      <c r="E12" s="77">
        <f>C12/D12-1</f>
        <v>3.9619564221444525E-2</v>
      </c>
      <c r="J12" t="s">
        <v>1</v>
      </c>
    </row>
    <row r="14" spans="2:11" ht="24" customHeight="1" x14ac:dyDescent="0.2">
      <c r="B14" s="189"/>
      <c r="C14" s="189"/>
      <c r="E14" s="227"/>
    </row>
    <row r="15" spans="2:11" ht="24.75" customHeight="1" x14ac:dyDescent="0.2">
      <c r="C15" s="71"/>
      <c r="D15" s="112"/>
    </row>
    <row r="16" spans="2:11" ht="23.25" x14ac:dyDescent="0.2">
      <c r="D16" s="71"/>
      <c r="E16" s="164"/>
      <c r="F16" s="164"/>
      <c r="G16" s="164"/>
      <c r="H16" s="164"/>
    </row>
    <row r="17" spans="2:9" ht="23.25" x14ac:dyDescent="0.2">
      <c r="E17" s="164"/>
      <c r="F17" s="164"/>
      <c r="G17" s="164"/>
      <c r="H17" s="212"/>
    </row>
    <row r="18" spans="2:9" ht="23.25" x14ac:dyDescent="0.2">
      <c r="E18" s="164"/>
      <c r="F18" s="164"/>
      <c r="G18" s="164"/>
      <c r="H18" s="212"/>
    </row>
    <row r="19" spans="2:9" ht="30" x14ac:dyDescent="0.75">
      <c r="B19" s="44" t="s">
        <v>289</v>
      </c>
      <c r="C19" s="44"/>
      <c r="D19" s="44"/>
      <c r="E19" s="164"/>
      <c r="F19" s="164"/>
      <c r="G19" s="164"/>
      <c r="H19" s="164"/>
    </row>
    <row r="20" spans="2:9" ht="24.75" x14ac:dyDescent="0.65">
      <c r="B20" s="45" t="s">
        <v>290</v>
      </c>
      <c r="C20" s="45"/>
      <c r="E20" s="164"/>
      <c r="F20" s="164"/>
      <c r="G20" s="164"/>
      <c r="H20" s="212"/>
      <c r="I20" s="164"/>
    </row>
    <row r="21" spans="2:9" ht="23.25" x14ac:dyDescent="0.2">
      <c r="B21" s="69"/>
      <c r="C21" s="228" t="s">
        <v>265</v>
      </c>
      <c r="D21" s="228"/>
      <c r="E21" s="164"/>
      <c r="F21" s="164"/>
      <c r="G21" s="212"/>
    </row>
    <row r="22" spans="2:9" ht="24" customHeight="1" x14ac:dyDescent="0.65">
      <c r="B22" s="69"/>
      <c r="C22" s="228"/>
      <c r="D22" s="228"/>
      <c r="E22" s="212"/>
      <c r="F22" s="45" t="s">
        <v>291</v>
      </c>
    </row>
    <row r="23" spans="2:9" ht="23.25" x14ac:dyDescent="0.2">
      <c r="B23" s="69"/>
      <c r="C23" s="69" t="s">
        <v>74</v>
      </c>
      <c r="D23" s="256" t="s">
        <v>136</v>
      </c>
      <c r="E23" s="212"/>
      <c r="F23" s="69"/>
      <c r="G23" s="264" t="s">
        <v>260</v>
      </c>
    </row>
    <row r="24" spans="2:9" ht="23.25" x14ac:dyDescent="0.2">
      <c r="B24" s="216" t="s">
        <v>167</v>
      </c>
      <c r="C24" s="29">
        <v>5426.8</v>
      </c>
      <c r="D24" s="140">
        <f t="shared" ref="D24:D33" si="0">C24/$C$34</f>
        <v>0.70589765602643151</v>
      </c>
      <c r="E24" s="213"/>
      <c r="F24" s="216" t="s">
        <v>167</v>
      </c>
      <c r="G24" s="140">
        <v>0.70589765602643151</v>
      </c>
    </row>
    <row r="25" spans="2:9" ht="23.25" x14ac:dyDescent="0.2">
      <c r="B25" s="216" t="s">
        <v>22</v>
      </c>
      <c r="C25" s="29">
        <v>377.6</v>
      </c>
      <c r="D25" s="140">
        <f t="shared" si="0"/>
        <v>4.9116782434506623E-2</v>
      </c>
      <c r="E25" s="213"/>
      <c r="F25" s="216" t="s">
        <v>172</v>
      </c>
      <c r="G25" s="140">
        <v>7.5535263664507399E-2</v>
      </c>
    </row>
    <row r="26" spans="2:9" ht="23.25" x14ac:dyDescent="0.2">
      <c r="B26" s="216" t="s">
        <v>168</v>
      </c>
      <c r="C26" s="29">
        <v>502.6</v>
      </c>
      <c r="D26" s="140">
        <f t="shared" si="0"/>
        <v>6.5376310517963526E-2</v>
      </c>
      <c r="E26" s="213"/>
      <c r="F26" s="216" t="s">
        <v>168</v>
      </c>
      <c r="G26" s="140">
        <v>6.5376310517963526E-2</v>
      </c>
    </row>
    <row r="27" spans="2:9" ht="23.25" x14ac:dyDescent="0.2">
      <c r="B27" s="216" t="s">
        <v>21</v>
      </c>
      <c r="C27" s="29">
        <v>223.7</v>
      </c>
      <c r="D27" s="140">
        <f t="shared" si="0"/>
        <v>2.9098051458154476E-2</v>
      </c>
      <c r="E27" s="213"/>
      <c r="F27" s="216" t="s">
        <v>22</v>
      </c>
      <c r="G27" s="140">
        <v>4.9116782434506623E-2</v>
      </c>
    </row>
    <row r="28" spans="2:9" ht="23.25" x14ac:dyDescent="0.2">
      <c r="B28" s="216" t="s">
        <v>20</v>
      </c>
      <c r="C28" s="29">
        <v>206.4</v>
      </c>
      <c r="D28" s="140">
        <f t="shared" si="0"/>
        <v>2.6847732771404044E-2</v>
      </c>
      <c r="E28" s="213"/>
      <c r="F28" s="216" t="s">
        <v>21</v>
      </c>
      <c r="G28" s="140">
        <v>2.9098051458154476E-2</v>
      </c>
    </row>
    <row r="29" spans="2:9" ht="23.25" x14ac:dyDescent="0.2">
      <c r="B29" s="216" t="s">
        <v>19</v>
      </c>
      <c r="C29" s="29">
        <v>49.8</v>
      </c>
      <c r="D29" s="140">
        <f t="shared" si="0"/>
        <v>6.4777959884492311E-3</v>
      </c>
      <c r="E29" s="213"/>
      <c r="F29" s="216" t="s">
        <v>20</v>
      </c>
      <c r="G29" s="140">
        <v>2.6847732771404044E-2</v>
      </c>
    </row>
    <row r="30" spans="2:9" ht="23.25" x14ac:dyDescent="0.2">
      <c r="B30" s="216" t="s">
        <v>169</v>
      </c>
      <c r="C30" s="29">
        <v>186.9</v>
      </c>
      <c r="D30" s="140">
        <f t="shared" si="0"/>
        <v>2.4311246390384764E-2</v>
      </c>
      <c r="E30" s="213"/>
      <c r="F30" s="216" t="s">
        <v>169</v>
      </c>
      <c r="G30" s="140">
        <v>2.4311246390384764E-2</v>
      </c>
    </row>
    <row r="31" spans="2:9" ht="23.25" x14ac:dyDescent="0.2">
      <c r="B31" s="216" t="s">
        <v>172</v>
      </c>
      <c r="C31" s="29">
        <v>580.70000000000005</v>
      </c>
      <c r="D31" s="140">
        <f t="shared" si="0"/>
        <v>7.5535263664507399E-2</v>
      </c>
      <c r="E31" s="213"/>
      <c r="F31" s="216" t="s">
        <v>19</v>
      </c>
      <c r="G31" s="140">
        <v>6.4777959884492311E-3</v>
      </c>
    </row>
    <row r="32" spans="2:9" ht="23.25" x14ac:dyDescent="0.2">
      <c r="B32" s="216" t="s">
        <v>171</v>
      </c>
      <c r="C32" s="29"/>
      <c r="D32" s="140">
        <f t="shared" si="0"/>
        <v>0</v>
      </c>
      <c r="E32" s="213"/>
      <c r="F32" s="216" t="s">
        <v>15</v>
      </c>
      <c r="G32" s="140">
        <v>1.7339160748198447E-2</v>
      </c>
    </row>
    <row r="33" spans="2:8" ht="24" thickBot="1" x14ac:dyDescent="0.25">
      <c r="B33" s="216" t="s">
        <v>15</v>
      </c>
      <c r="C33" s="29">
        <v>133.30000000000001</v>
      </c>
      <c r="D33" s="140">
        <f t="shared" si="0"/>
        <v>1.7339160748198447E-2</v>
      </c>
      <c r="E33" s="212"/>
      <c r="F33" s="26" t="s">
        <v>14</v>
      </c>
      <c r="G33" s="141">
        <f>SUM(G24:G32)</f>
        <v>0.99999999999999989</v>
      </c>
    </row>
    <row r="34" spans="2:8" ht="24" thickBot="1" x14ac:dyDescent="0.25">
      <c r="B34" s="26" t="s">
        <v>14</v>
      </c>
      <c r="C34" s="68">
        <f>SUM(C24:C33)</f>
        <v>7687.8</v>
      </c>
      <c r="D34" s="141">
        <f>SUM(D24:D33)</f>
        <v>0.99999999999999989</v>
      </c>
      <c r="E34" s="212"/>
      <c r="F34" s="217"/>
      <c r="G34" s="218"/>
    </row>
    <row r="35" spans="2:8" x14ac:dyDescent="0.2">
      <c r="F35" s="212"/>
      <c r="G35" s="212"/>
      <c r="H35" s="212"/>
    </row>
    <row r="36" spans="2:8" ht="23.25" x14ac:dyDescent="0.2">
      <c r="C36" s="164"/>
    </row>
    <row r="37" spans="2:8" ht="23.25" x14ac:dyDescent="0.2">
      <c r="C37" s="164"/>
      <c r="D37" s="164"/>
      <c r="G37" s="212"/>
    </row>
    <row r="38" spans="2:8" ht="23.25" x14ac:dyDescent="0.2">
      <c r="B38" s="69"/>
      <c r="C38" s="264" t="s">
        <v>266</v>
      </c>
      <c r="D38" s="264"/>
      <c r="E38" s="212"/>
    </row>
    <row r="39" spans="2:8" ht="25.15" customHeight="1" x14ac:dyDescent="0.25">
      <c r="B39" s="69"/>
      <c r="C39" s="69" t="s">
        <v>74</v>
      </c>
      <c r="D39" s="69" t="s">
        <v>136</v>
      </c>
      <c r="E39" s="212"/>
      <c r="F39" s="12" t="s">
        <v>292</v>
      </c>
      <c r="G39" s="212"/>
    </row>
    <row r="40" spans="2:8" ht="21" customHeight="1" x14ac:dyDescent="0.2">
      <c r="B40" s="216" t="s">
        <v>167</v>
      </c>
      <c r="C40" s="29">
        <v>7957.4</v>
      </c>
      <c r="D40" s="140">
        <f t="shared" ref="D40:D49" si="1">C40/$C$50</f>
        <v>0.70132731663464398</v>
      </c>
      <c r="E40" s="212"/>
      <c r="F40" s="69"/>
      <c r="G40" s="264" t="s">
        <v>293</v>
      </c>
    </row>
    <row r="41" spans="2:8" ht="24" customHeight="1" x14ac:dyDescent="0.2">
      <c r="B41" s="216" t="s">
        <v>168</v>
      </c>
      <c r="C41" s="29">
        <v>657.2</v>
      </c>
      <c r="D41" s="140">
        <f t="shared" si="1"/>
        <v>5.7922476247554242E-2</v>
      </c>
      <c r="E41" s="212"/>
      <c r="F41" s="216" t="s">
        <v>167</v>
      </c>
      <c r="G41" s="140">
        <v>0.70132731663464398</v>
      </c>
    </row>
    <row r="42" spans="2:8" ht="22.5" customHeight="1" x14ac:dyDescent="0.2">
      <c r="B42" s="216" t="s">
        <v>22</v>
      </c>
      <c r="C42" s="29">
        <v>664.1</v>
      </c>
      <c r="D42" s="140">
        <f t="shared" si="1"/>
        <v>5.853060936701273E-2</v>
      </c>
      <c r="E42" s="212"/>
      <c r="F42" s="216" t="s">
        <v>22</v>
      </c>
      <c r="G42" s="140">
        <v>5.853060936701273E-2</v>
      </c>
    </row>
    <row r="43" spans="2:8" ht="20.25" customHeight="1" x14ac:dyDescent="0.2">
      <c r="B43" s="216" t="s">
        <v>21</v>
      </c>
      <c r="C43" s="29">
        <v>381.5</v>
      </c>
      <c r="D43" s="140">
        <f t="shared" si="1"/>
        <v>3.3623592039625595E-2</v>
      </c>
      <c r="E43" s="213"/>
      <c r="F43" s="216" t="s">
        <v>168</v>
      </c>
      <c r="G43" s="140">
        <v>5.7922476247554242E-2</v>
      </c>
    </row>
    <row r="44" spans="2:8" ht="24" customHeight="1" x14ac:dyDescent="0.2">
      <c r="B44" s="216" t="s">
        <v>169</v>
      </c>
      <c r="C44" s="29">
        <v>368.9</v>
      </c>
      <c r="D44" s="140">
        <f t="shared" si="1"/>
        <v>3.2513088082353557E-2</v>
      </c>
      <c r="E44" s="212"/>
      <c r="F44" s="216" t="s">
        <v>172</v>
      </c>
      <c r="G44" s="140">
        <v>5.1180130792688294E-2</v>
      </c>
    </row>
    <row r="45" spans="2:8" ht="21" customHeight="1" x14ac:dyDescent="0.2">
      <c r="B45" s="216" t="s">
        <v>20</v>
      </c>
      <c r="C45" s="29">
        <v>327.2</v>
      </c>
      <c r="D45" s="140">
        <f t="shared" si="1"/>
        <v>2.8837848795191336E-2</v>
      </c>
      <c r="E45" s="212"/>
      <c r="F45" s="216" t="s">
        <v>21</v>
      </c>
      <c r="G45" s="140">
        <v>3.3623592039625595E-2</v>
      </c>
    </row>
    <row r="46" spans="2:8" ht="24" customHeight="1" x14ac:dyDescent="0.2">
      <c r="B46" s="216" t="s">
        <v>172</v>
      </c>
      <c r="C46" s="29">
        <v>580.70000000000005</v>
      </c>
      <c r="D46" s="140">
        <f t="shared" si="1"/>
        <v>5.1180130792688294E-2</v>
      </c>
      <c r="E46" s="212"/>
      <c r="F46" s="216" t="s">
        <v>169</v>
      </c>
      <c r="G46" s="140">
        <v>3.2513088082353557E-2</v>
      </c>
    </row>
    <row r="47" spans="2:8" ht="24" customHeight="1" x14ac:dyDescent="0.2">
      <c r="B47" s="216" t="s">
        <v>19</v>
      </c>
      <c r="C47" s="29">
        <v>243.5</v>
      </c>
      <c r="D47" s="140">
        <f t="shared" si="1"/>
        <v>2.1460929650455655E-2</v>
      </c>
      <c r="E47" s="212"/>
      <c r="F47" s="216" t="s">
        <v>20</v>
      </c>
      <c r="G47" s="140">
        <v>2.8837848795191336E-2</v>
      </c>
    </row>
    <row r="48" spans="2:8" ht="24" customHeight="1" x14ac:dyDescent="0.2">
      <c r="B48" s="216" t="s">
        <v>171</v>
      </c>
      <c r="C48" s="29"/>
      <c r="D48" s="140">
        <f t="shared" si="1"/>
        <v>0</v>
      </c>
      <c r="E48" s="212"/>
      <c r="F48" s="216" t="s">
        <v>19</v>
      </c>
      <c r="G48" s="140">
        <v>2.1460929650455655E-2</v>
      </c>
    </row>
    <row r="49" spans="2:8" ht="24" customHeight="1" thickBot="1" x14ac:dyDescent="0.25">
      <c r="B49" s="216" t="s">
        <v>15</v>
      </c>
      <c r="C49" s="29">
        <v>165.7</v>
      </c>
      <c r="D49" s="140">
        <f t="shared" si="1"/>
        <v>1.460400839047434E-2</v>
      </c>
      <c r="E49" s="212"/>
      <c r="F49" s="209" t="s">
        <v>15</v>
      </c>
      <c r="G49" s="211">
        <v>1.460400839047434E-2</v>
      </c>
    </row>
    <row r="50" spans="2:8" ht="17.25" customHeight="1" thickBot="1" x14ac:dyDescent="0.25">
      <c r="B50" s="26"/>
      <c r="C50" s="68">
        <f>SUM(C40:C49)</f>
        <v>11346.200000000003</v>
      </c>
      <c r="D50" s="141">
        <f>SUM(D40:D49)</f>
        <v>0.99999999999999967</v>
      </c>
      <c r="E50" s="212"/>
      <c r="F50" s="26" t="s">
        <v>14</v>
      </c>
      <c r="G50" s="141">
        <f>SUM(G41:G49)</f>
        <v>0.99999999999999978</v>
      </c>
    </row>
    <row r="51" spans="2:8" ht="17.25" customHeight="1" x14ac:dyDescent="0.2">
      <c r="F51" s="214"/>
      <c r="H51" s="212"/>
    </row>
    <row r="52" spans="2:8" ht="17.25" customHeight="1" x14ac:dyDescent="0.2">
      <c r="F52" s="212"/>
    </row>
    <row r="53" spans="2:8" ht="17.25" customHeight="1" x14ac:dyDescent="0.2">
      <c r="G53" s="212"/>
    </row>
    <row r="54" spans="2:8" ht="17.25" customHeight="1" x14ac:dyDescent="0.2">
      <c r="D54" s="63"/>
      <c r="G54" s="212"/>
    </row>
    <row r="55" spans="2:8" ht="17.25" customHeight="1" x14ac:dyDescent="0.2">
      <c r="G55" s="214"/>
    </row>
    <row r="56" spans="2:8" ht="24.75" x14ac:dyDescent="0.65">
      <c r="B56" s="108" t="s">
        <v>294</v>
      </c>
      <c r="G56" s="214"/>
    </row>
    <row r="57" spans="2:8" ht="24.75" x14ac:dyDescent="0.65">
      <c r="B57" s="8"/>
      <c r="C57" s="299" t="s">
        <v>18</v>
      </c>
      <c r="D57" s="300" t="s">
        <v>265</v>
      </c>
      <c r="E57" s="299"/>
      <c r="G57" s="14" t="s">
        <v>18</v>
      </c>
      <c r="H57" s="299" t="s">
        <v>17</v>
      </c>
    </row>
    <row r="58" spans="2:8" ht="27.75" customHeight="1" x14ac:dyDescent="0.2">
      <c r="C58" s="299"/>
      <c r="D58" s="263" t="s">
        <v>155</v>
      </c>
      <c r="E58" s="14" t="s">
        <v>17</v>
      </c>
      <c r="G58" s="14"/>
      <c r="H58" s="299"/>
    </row>
    <row r="59" spans="2:8" ht="20.25" customHeight="1" x14ac:dyDescent="0.2">
      <c r="B59" s="17"/>
      <c r="C59" s="19" t="s">
        <v>183</v>
      </c>
      <c r="D59" s="64">
        <v>1788.6162429999999</v>
      </c>
      <c r="E59" s="93">
        <f t="shared" ref="E59:E67" si="2">D59/$D$68</f>
        <v>0.23265693284987896</v>
      </c>
      <c r="G59" s="19" t="s">
        <v>183</v>
      </c>
      <c r="H59" s="93">
        <v>0.23265693284987896</v>
      </c>
    </row>
    <row r="60" spans="2:8" ht="22.5" customHeight="1" x14ac:dyDescent="0.2">
      <c r="B60" s="17"/>
      <c r="C60" s="19" t="s">
        <v>208</v>
      </c>
      <c r="D60" s="64">
        <v>1387.9323059999999</v>
      </c>
      <c r="E60" s="93">
        <f t="shared" si="2"/>
        <v>0.18053737048457502</v>
      </c>
      <c r="G60" s="19" t="s">
        <v>208</v>
      </c>
      <c r="H60" s="93">
        <v>0.18053737048457502</v>
      </c>
    </row>
    <row r="61" spans="2:8" ht="23.25" x14ac:dyDescent="0.2">
      <c r="B61" s="17"/>
      <c r="C61" s="19" t="s">
        <v>210</v>
      </c>
      <c r="D61" s="64">
        <v>950.55536460000008</v>
      </c>
      <c r="E61" s="93">
        <f t="shared" si="2"/>
        <v>0.12364491069414628</v>
      </c>
      <c r="G61" s="19" t="s">
        <v>210</v>
      </c>
      <c r="H61" s="93">
        <v>0.12364491069414628</v>
      </c>
    </row>
    <row r="62" spans="2:8" ht="21.75" customHeight="1" x14ac:dyDescent="0.2">
      <c r="B62" s="17"/>
      <c r="C62" s="19" t="s">
        <v>184</v>
      </c>
      <c r="D62" s="64">
        <v>532.63148324999997</v>
      </c>
      <c r="E62" s="93">
        <f t="shared" si="2"/>
        <v>6.9282836783578661E-2</v>
      </c>
      <c r="G62" s="19" t="s">
        <v>184</v>
      </c>
      <c r="H62" s="93">
        <v>6.9282836783578661E-2</v>
      </c>
    </row>
    <row r="63" spans="2:8" ht="21.75" customHeight="1" x14ac:dyDescent="0.2">
      <c r="B63" s="17"/>
      <c r="C63" s="19" t="s">
        <v>297</v>
      </c>
      <c r="D63" s="64">
        <v>477.12779499999999</v>
      </c>
      <c r="E63" s="93">
        <f t="shared" si="2"/>
        <v>6.2063111523540951E-2</v>
      </c>
      <c r="G63" s="19" t="s">
        <v>297</v>
      </c>
      <c r="H63" s="93">
        <v>6.2063111523540951E-2</v>
      </c>
    </row>
    <row r="64" spans="2:8" ht="20.25" customHeight="1" x14ac:dyDescent="0.2">
      <c r="B64" s="17"/>
      <c r="C64" s="19" t="s">
        <v>209</v>
      </c>
      <c r="D64" s="64">
        <v>436.91188399999999</v>
      </c>
      <c r="E64" s="93">
        <f t="shared" si="2"/>
        <v>5.6831966753587232E-2</v>
      </c>
      <c r="G64" s="19" t="s">
        <v>209</v>
      </c>
      <c r="H64" s="93">
        <v>5.6831966753587232E-2</v>
      </c>
    </row>
    <row r="65" spans="2:8" ht="23.25" customHeight="1" x14ac:dyDescent="0.2">
      <c r="B65" s="17"/>
      <c r="C65" s="19" t="s">
        <v>182</v>
      </c>
      <c r="D65" s="64">
        <v>407.305544</v>
      </c>
      <c r="E65" s="93">
        <f t="shared" si="2"/>
        <v>5.298087779905699E-2</v>
      </c>
      <c r="G65" s="19" t="s">
        <v>182</v>
      </c>
      <c r="H65" s="93">
        <v>5.298087779905699E-2</v>
      </c>
    </row>
    <row r="66" spans="2:8" ht="16.5" customHeight="1" x14ac:dyDescent="0.2">
      <c r="B66" s="17"/>
      <c r="C66" s="19" t="s">
        <v>211</v>
      </c>
      <c r="D66" s="64">
        <v>380.35892000000001</v>
      </c>
      <c r="E66" s="93">
        <f t="shared" si="2"/>
        <v>4.9475755381078963E-2</v>
      </c>
      <c r="G66" s="19" t="s">
        <v>211</v>
      </c>
      <c r="H66" s="93">
        <v>4.9475755381078963E-2</v>
      </c>
    </row>
    <row r="67" spans="2:8" ht="22.5" customHeight="1" x14ac:dyDescent="0.2">
      <c r="B67" s="17"/>
      <c r="C67" s="19" t="s">
        <v>298</v>
      </c>
      <c r="D67" s="64">
        <v>1326.3444478899999</v>
      </c>
      <c r="E67" s="93">
        <f t="shared" si="2"/>
        <v>0.17252623773055689</v>
      </c>
      <c r="G67" s="19" t="s">
        <v>298</v>
      </c>
      <c r="H67" s="93">
        <v>0.17252623773055689</v>
      </c>
    </row>
    <row r="68" spans="2:8" ht="17.25" customHeight="1" thickBot="1" x14ac:dyDescent="0.25">
      <c r="B68" s="17"/>
      <c r="C68" s="27" t="s">
        <v>14</v>
      </c>
      <c r="D68" s="68">
        <f>SUM(D59:D67)</f>
        <v>7687.7839877400002</v>
      </c>
      <c r="E68" s="141">
        <f>SUM(E59:E67)</f>
        <v>1</v>
      </c>
      <c r="G68" s="28" t="s">
        <v>14</v>
      </c>
      <c r="H68" s="188">
        <f>SUM(H59:H67)</f>
        <v>1</v>
      </c>
    </row>
    <row r="69" spans="2:8" ht="17.25" customHeight="1" x14ac:dyDescent="0.2">
      <c r="B69" s="17"/>
      <c r="D69" s="71"/>
    </row>
    <row r="70" spans="2:8" x14ac:dyDescent="0.2">
      <c r="D70" s="71"/>
    </row>
    <row r="71" spans="2:8" x14ac:dyDescent="0.2">
      <c r="C71" s="90"/>
      <c r="D71" s="187"/>
      <c r="E71" s="90"/>
      <c r="G71" s="90"/>
    </row>
    <row r="72" spans="2:8" x14ac:dyDescent="0.2">
      <c r="C72" s="90"/>
      <c r="D72" s="187"/>
      <c r="E72" s="90"/>
      <c r="G72" s="90"/>
    </row>
    <row r="73" spans="2:8" ht="23.25" x14ac:dyDescent="0.2">
      <c r="C73" s="221"/>
      <c r="D73" s="90"/>
      <c r="E73" s="215"/>
      <c r="F73" s="90"/>
      <c r="G73" s="221"/>
    </row>
    <row r="74" spans="2:8" x14ac:dyDescent="0.2">
      <c r="C74" s="90"/>
      <c r="D74" s="90"/>
      <c r="E74" s="90"/>
      <c r="F74" s="90"/>
      <c r="G74" s="90"/>
    </row>
    <row r="75" spans="2:8" ht="23.25" customHeight="1" x14ac:dyDescent="0.2">
      <c r="C75" s="214"/>
      <c r="D75" s="90"/>
      <c r="E75" s="90"/>
      <c r="F75" s="215"/>
      <c r="G75" s="90"/>
    </row>
    <row r="76" spans="2:8" ht="22.5" customHeight="1" x14ac:dyDescent="0.2">
      <c r="F76" s="90"/>
    </row>
    <row r="77" spans="2:8" ht="24.75" customHeight="1" x14ac:dyDescent="0.2">
      <c r="C77" t="s">
        <v>295</v>
      </c>
    </row>
    <row r="78" spans="2:8" ht="24.75" customHeight="1" x14ac:dyDescent="0.2">
      <c r="E78">
        <v>1000000</v>
      </c>
      <c r="G78" s="63"/>
    </row>
    <row r="79" spans="2:8" ht="24" customHeight="1" x14ac:dyDescent="0.2">
      <c r="C79" s="299" t="s">
        <v>18</v>
      </c>
      <c r="D79" s="299" t="s">
        <v>296</v>
      </c>
      <c r="E79" s="299"/>
      <c r="G79" s="14" t="s">
        <v>18</v>
      </c>
      <c r="H79" s="299" t="s">
        <v>17</v>
      </c>
    </row>
    <row r="80" spans="2:8" ht="24" customHeight="1" x14ac:dyDescent="0.2">
      <c r="C80" s="299"/>
      <c r="D80" s="263" t="s">
        <v>155</v>
      </c>
      <c r="E80" s="14" t="s">
        <v>17</v>
      </c>
      <c r="G80" s="14"/>
      <c r="H80" s="299"/>
    </row>
    <row r="81" spans="2:12" ht="23.25" customHeight="1" x14ac:dyDescent="0.2">
      <c r="C81" s="19" t="s">
        <v>183</v>
      </c>
      <c r="D81" s="64">
        <v>2802.830281</v>
      </c>
      <c r="E81" s="93">
        <f t="shared" ref="E81:E90" si="3">D81/$D$91</f>
        <v>0.24702786069873481</v>
      </c>
      <c r="F81" s="74"/>
      <c r="G81" s="19" t="s">
        <v>183</v>
      </c>
      <c r="H81" s="93">
        <v>0.24702786069873481</v>
      </c>
    </row>
    <row r="82" spans="2:12" ht="25.5" customHeight="1" x14ac:dyDescent="0.2">
      <c r="C82" s="19" t="s">
        <v>208</v>
      </c>
      <c r="D82" s="64">
        <v>1434.3774000000001</v>
      </c>
      <c r="E82" s="93">
        <f t="shared" si="3"/>
        <v>0.12641906395780567</v>
      </c>
      <c r="F82" s="74"/>
      <c r="G82" s="19" t="s">
        <v>208</v>
      </c>
      <c r="H82" s="93">
        <v>0.12641906395780567</v>
      </c>
    </row>
    <row r="83" spans="2:12" ht="24" customHeight="1" x14ac:dyDescent="0.2">
      <c r="C83" s="19" t="s">
        <v>211</v>
      </c>
      <c r="D83" s="64">
        <v>1078.5568802</v>
      </c>
      <c r="E83" s="93">
        <f t="shared" si="3"/>
        <v>9.5058769902631721E-2</v>
      </c>
      <c r="F83" s="74"/>
      <c r="G83" s="19" t="s">
        <v>211</v>
      </c>
      <c r="H83" s="93">
        <v>9.5058769902631721E-2</v>
      </c>
    </row>
    <row r="84" spans="2:12" ht="24" customHeight="1" x14ac:dyDescent="0.2">
      <c r="C84" s="19" t="s">
        <v>210</v>
      </c>
      <c r="D84" s="64">
        <v>965.07046720000005</v>
      </c>
      <c r="E84" s="93">
        <f t="shared" si="3"/>
        <v>8.5056628134789494E-2</v>
      </c>
      <c r="F84" s="74"/>
      <c r="G84" s="19" t="s">
        <v>210</v>
      </c>
      <c r="H84" s="93">
        <v>8.5056628134789494E-2</v>
      </c>
      <c r="J84" s="219"/>
      <c r="K84" s="220"/>
      <c r="L84" s="90"/>
    </row>
    <row r="85" spans="2:12" ht="24" customHeight="1" x14ac:dyDescent="0.2">
      <c r="C85" s="19" t="s">
        <v>297</v>
      </c>
      <c r="D85" s="64">
        <v>718.07637999999997</v>
      </c>
      <c r="E85" s="93">
        <f t="shared" si="3"/>
        <v>6.3287767786783009E-2</v>
      </c>
      <c r="F85" s="74"/>
      <c r="G85" s="19" t="s">
        <v>297</v>
      </c>
      <c r="H85" s="93">
        <v>6.3287767786783009E-2</v>
      </c>
      <c r="J85" s="219"/>
      <c r="K85" s="220"/>
      <c r="L85" s="90"/>
    </row>
    <row r="86" spans="2:12" ht="21" customHeight="1" x14ac:dyDescent="0.2">
      <c r="C86" s="19" t="s">
        <v>184</v>
      </c>
      <c r="D86" s="64">
        <v>534.03380425</v>
      </c>
      <c r="E86" s="93">
        <f t="shared" si="3"/>
        <v>4.7067148196221591E-2</v>
      </c>
      <c r="F86" s="74"/>
      <c r="G86" s="19" t="s">
        <v>184</v>
      </c>
      <c r="H86" s="93">
        <v>4.7067148196221591E-2</v>
      </c>
      <c r="J86" s="214"/>
      <c r="K86" s="215"/>
      <c r="L86" s="90"/>
    </row>
    <row r="87" spans="2:12" ht="23.25" customHeight="1" x14ac:dyDescent="0.2">
      <c r="C87" s="19" t="s">
        <v>309</v>
      </c>
      <c r="D87" s="64">
        <v>520.62070676999997</v>
      </c>
      <c r="E87" s="93">
        <f t="shared" si="3"/>
        <v>4.5884982869163031E-2</v>
      </c>
      <c r="F87" s="74"/>
      <c r="G87" s="19" t="s">
        <v>309</v>
      </c>
      <c r="H87" s="93">
        <v>4.5884982869163031E-2</v>
      </c>
      <c r="J87" s="214"/>
      <c r="K87" s="215"/>
      <c r="L87" s="90"/>
    </row>
    <row r="88" spans="2:12" ht="23.25" customHeight="1" x14ac:dyDescent="0.2">
      <c r="C88" s="19" t="s">
        <v>182</v>
      </c>
      <c r="D88" s="64">
        <v>450.16515199999998</v>
      </c>
      <c r="E88" s="93">
        <f t="shared" si="3"/>
        <v>3.9675372145617539E-2</v>
      </c>
      <c r="F88" s="74"/>
      <c r="G88" s="19" t="s">
        <v>182</v>
      </c>
      <c r="H88" s="93">
        <v>3.9675372145617539E-2</v>
      </c>
      <c r="J88" s="214"/>
      <c r="K88" s="215"/>
      <c r="L88" s="90"/>
    </row>
    <row r="89" spans="2:12" ht="22.5" customHeight="1" x14ac:dyDescent="0.2">
      <c r="C89" s="19" t="s">
        <v>209</v>
      </c>
      <c r="D89" s="64">
        <v>446.26040599999999</v>
      </c>
      <c r="E89" s="93">
        <f t="shared" si="3"/>
        <v>3.9331226780309224E-2</v>
      </c>
      <c r="F89" s="74"/>
      <c r="G89" s="19" t="s">
        <v>209</v>
      </c>
      <c r="H89" s="93">
        <v>3.9331226780309224E-2</v>
      </c>
      <c r="J89" s="214"/>
      <c r="K89" s="215"/>
      <c r="L89" s="90"/>
    </row>
    <row r="90" spans="2:12" ht="20.25" customHeight="1" x14ac:dyDescent="0.2">
      <c r="C90" s="19" t="s">
        <v>15</v>
      </c>
      <c r="D90" s="64">
        <v>2396.2197275510002</v>
      </c>
      <c r="E90" s="93">
        <f t="shared" si="3"/>
        <v>0.211191179527944</v>
      </c>
      <c r="F90" s="74"/>
      <c r="G90" s="19" t="s">
        <v>15</v>
      </c>
      <c r="H90" s="93">
        <v>0.211191179527944</v>
      </c>
      <c r="J90" s="214"/>
      <c r="K90" s="215"/>
      <c r="L90" s="90"/>
    </row>
    <row r="91" spans="2:12" ht="20.25" customHeight="1" thickBot="1" x14ac:dyDescent="0.25">
      <c r="C91" s="27" t="s">
        <v>16</v>
      </c>
      <c r="D91" s="68">
        <f>SUM(D81:D90)</f>
        <v>11346.211204970999</v>
      </c>
      <c r="E91" s="188">
        <f>SUM(E81:E90)</f>
        <v>1.0000000000000002</v>
      </c>
      <c r="F91" s="74"/>
      <c r="G91" s="28" t="s">
        <v>16</v>
      </c>
      <c r="H91" s="70">
        <f>SUM(H81:H90)</f>
        <v>1.0000000000000002</v>
      </c>
      <c r="J91" s="214"/>
      <c r="K91" s="215"/>
      <c r="L91" s="90"/>
    </row>
    <row r="92" spans="2:12" ht="21" customHeight="1" x14ac:dyDescent="0.2">
      <c r="C92" s="79" t="s">
        <v>94</v>
      </c>
      <c r="D92" s="71"/>
      <c r="J92" s="90"/>
      <c r="K92" s="214"/>
      <c r="L92" s="215"/>
    </row>
    <row r="93" spans="2:12" ht="17.25" customHeight="1" x14ac:dyDescent="0.2">
      <c r="D93" s="71"/>
      <c r="G93" s="79" t="s">
        <v>93</v>
      </c>
      <c r="J93" s="90"/>
      <c r="K93" s="214"/>
      <c r="L93" s="215"/>
    </row>
    <row r="94" spans="2:12" ht="17.25" customHeight="1" x14ac:dyDescent="0.2">
      <c r="B94" s="90"/>
      <c r="J94" s="90"/>
      <c r="K94" s="90"/>
      <c r="L94" s="90"/>
    </row>
    <row r="95" spans="2:12" ht="17.25" customHeight="1" x14ac:dyDescent="0.2">
      <c r="B95" s="90"/>
      <c r="C95" s="90"/>
      <c r="D95" s="90"/>
      <c r="E95" s="215"/>
      <c r="G95" s="90"/>
      <c r="J95" s="90"/>
      <c r="K95" s="221"/>
      <c r="L95" s="90"/>
    </row>
    <row r="96" spans="2:12" ht="17.25" customHeight="1" x14ac:dyDescent="0.2">
      <c r="B96" s="90"/>
      <c r="C96" s="90"/>
      <c r="D96" s="90"/>
      <c r="E96" s="90"/>
      <c r="G96" s="90"/>
      <c r="J96" s="90"/>
      <c r="K96" s="221"/>
      <c r="L96" s="90"/>
    </row>
    <row r="97" spans="2:12" ht="17.25" customHeight="1" x14ac:dyDescent="0.2">
      <c r="B97" s="90"/>
      <c r="C97" s="90"/>
      <c r="D97" s="90"/>
      <c r="E97" s="90"/>
      <c r="F97" s="90"/>
      <c r="G97" s="90"/>
      <c r="J97" s="90"/>
      <c r="K97" s="221"/>
      <c r="L97" s="90"/>
    </row>
    <row r="98" spans="2:12" ht="17.25" customHeight="1" x14ac:dyDescent="0.2">
      <c r="B98" s="90"/>
      <c r="C98" s="90"/>
      <c r="D98" s="187"/>
      <c r="E98" s="90"/>
      <c r="F98" s="90"/>
      <c r="G98" s="90"/>
    </row>
    <row r="99" spans="2:12" ht="17.25" customHeight="1" x14ac:dyDescent="0.2">
      <c r="B99" s="90"/>
      <c r="C99" s="90"/>
      <c r="D99" s="90"/>
      <c r="E99" s="90"/>
      <c r="F99" s="90"/>
      <c r="G99" s="90"/>
    </row>
    <row r="100" spans="2:12" ht="17.25" customHeight="1" x14ac:dyDescent="0.2">
      <c r="B100" s="90"/>
      <c r="C100" s="90"/>
      <c r="D100" s="90"/>
      <c r="E100" s="90"/>
      <c r="F100" s="90"/>
      <c r="G100" s="90"/>
    </row>
    <row r="101" spans="2:12" x14ac:dyDescent="0.2">
      <c r="B101" s="90"/>
      <c r="C101" s="90"/>
      <c r="D101" s="90"/>
      <c r="E101" s="90"/>
      <c r="F101" s="90"/>
      <c r="G101" s="90"/>
    </row>
    <row r="102" spans="2:12" x14ac:dyDescent="0.2">
      <c r="B102" s="90"/>
      <c r="C102" s="90"/>
      <c r="D102" s="90"/>
      <c r="E102" s="90"/>
      <c r="F102" s="90"/>
      <c r="G102" s="90"/>
    </row>
    <row r="103" spans="2:12" x14ac:dyDescent="0.2">
      <c r="B103" s="90"/>
      <c r="C103" s="90"/>
      <c r="D103" s="90"/>
      <c r="E103" s="90"/>
      <c r="F103" s="90"/>
      <c r="G103" s="90"/>
    </row>
    <row r="104" spans="2:12" ht="23.25" x14ac:dyDescent="0.2">
      <c r="B104" s="90"/>
      <c r="C104" s="90"/>
      <c r="D104" s="90"/>
      <c r="E104" s="90"/>
      <c r="F104" s="223"/>
      <c r="G104" s="90"/>
    </row>
    <row r="105" spans="2:12" ht="23.25" x14ac:dyDescent="0.2">
      <c r="B105" s="90"/>
      <c r="C105" s="90"/>
      <c r="D105" s="90"/>
      <c r="E105" s="90"/>
      <c r="F105" s="223"/>
      <c r="G105" s="90"/>
    </row>
    <row r="106" spans="2:12" ht="23.25" x14ac:dyDescent="0.2">
      <c r="B106" s="90"/>
      <c r="C106" s="90"/>
      <c r="D106" s="187"/>
      <c r="E106" s="90"/>
      <c r="F106" s="223"/>
      <c r="G106" s="90"/>
    </row>
    <row r="107" spans="2:12" ht="23.25" x14ac:dyDescent="0.2">
      <c r="B107" s="90"/>
      <c r="C107" s="90"/>
      <c r="D107" s="90"/>
      <c r="E107" s="90"/>
      <c r="F107" s="223"/>
      <c r="G107" s="90"/>
    </row>
    <row r="108" spans="2:12" ht="23.25" x14ac:dyDescent="0.2">
      <c r="B108" s="90"/>
      <c r="C108" s="90"/>
      <c r="D108" s="90"/>
      <c r="E108" s="90"/>
      <c r="F108" s="223"/>
      <c r="G108" s="90"/>
      <c r="K108" s="219"/>
      <c r="L108" s="220"/>
    </row>
    <row r="109" spans="2:12" ht="23.25" x14ac:dyDescent="0.2">
      <c r="B109" s="90"/>
      <c r="C109" s="90"/>
      <c r="D109" s="90"/>
      <c r="E109" s="90"/>
      <c r="F109" s="223"/>
      <c r="G109" s="90"/>
      <c r="K109" s="219"/>
      <c r="L109" s="220"/>
    </row>
    <row r="110" spans="2:12" ht="23.25" x14ac:dyDescent="0.2">
      <c r="B110" s="90"/>
      <c r="C110" s="90"/>
      <c r="D110" s="90"/>
      <c r="E110" s="90"/>
      <c r="F110" s="223"/>
      <c r="G110" s="90"/>
      <c r="K110" s="214"/>
      <c r="L110" s="215"/>
    </row>
    <row r="111" spans="2:12" ht="23.25" x14ac:dyDescent="0.2">
      <c r="B111" s="90"/>
      <c r="C111" s="90"/>
      <c r="D111" s="90"/>
      <c r="E111" s="90"/>
      <c r="F111" s="223"/>
      <c r="G111" s="90"/>
      <c r="K111" s="214"/>
      <c r="L111" s="215"/>
    </row>
    <row r="112" spans="2:12" ht="23.25" x14ac:dyDescent="0.2">
      <c r="B112" s="90"/>
      <c r="C112" s="90"/>
      <c r="D112" s="90"/>
      <c r="E112" s="90"/>
      <c r="F112" s="223"/>
      <c r="G112" s="90"/>
      <c r="K112" s="214"/>
      <c r="L112" s="215"/>
    </row>
    <row r="113" spans="2:12" ht="23.25" x14ac:dyDescent="0.2">
      <c r="B113" s="90"/>
      <c r="C113" s="90"/>
      <c r="D113" s="90"/>
      <c r="E113" s="90"/>
      <c r="F113" s="224"/>
      <c r="G113" s="90"/>
      <c r="K113" s="214"/>
      <c r="L113" s="215"/>
    </row>
    <row r="114" spans="2:12" ht="23.25" x14ac:dyDescent="0.2">
      <c r="B114" s="90"/>
      <c r="C114" s="90"/>
      <c r="D114" s="90"/>
      <c r="E114" s="90"/>
      <c r="F114" s="212"/>
      <c r="G114" s="90"/>
      <c r="K114" s="214"/>
      <c r="L114" s="215"/>
    </row>
    <row r="115" spans="2:12" ht="23.25" x14ac:dyDescent="0.2">
      <c r="B115" s="90"/>
      <c r="C115" s="90"/>
      <c r="D115" s="90"/>
      <c r="E115" s="90"/>
      <c r="F115" s="212"/>
      <c r="G115" s="90"/>
      <c r="K115" s="214"/>
      <c r="L115" s="215"/>
    </row>
    <row r="116" spans="2:12" ht="23.25" x14ac:dyDescent="0.2">
      <c r="B116" s="90"/>
      <c r="C116" s="90"/>
      <c r="D116" s="90"/>
      <c r="E116" s="90"/>
      <c r="F116" s="212"/>
      <c r="G116" s="90"/>
      <c r="K116" s="214"/>
      <c r="L116" s="215"/>
    </row>
    <row r="117" spans="2:12" ht="23.25" x14ac:dyDescent="0.2">
      <c r="B117" s="90"/>
      <c r="C117" s="90"/>
      <c r="D117" s="90"/>
      <c r="E117" s="90"/>
      <c r="F117" s="212"/>
      <c r="G117" s="90"/>
      <c r="K117" s="214"/>
      <c r="L117" s="215"/>
    </row>
    <row r="118" spans="2:12" ht="23.25" x14ac:dyDescent="0.2">
      <c r="B118" s="90"/>
      <c r="C118" s="90"/>
      <c r="D118" s="90"/>
      <c r="E118" s="90"/>
      <c r="F118" s="212"/>
      <c r="G118" s="90"/>
      <c r="K118" s="214"/>
      <c r="L118" s="215"/>
    </row>
    <row r="119" spans="2:12" ht="23.25" x14ac:dyDescent="0.2">
      <c r="B119" s="90"/>
      <c r="C119" s="90"/>
      <c r="D119" s="90"/>
      <c r="E119" s="90"/>
      <c r="F119" s="212"/>
      <c r="G119" s="90"/>
      <c r="K119" s="214"/>
      <c r="L119" s="215"/>
    </row>
    <row r="120" spans="2:12" ht="23.25" x14ac:dyDescent="0.2">
      <c r="B120" s="90"/>
      <c r="C120" s="90"/>
      <c r="D120" s="90"/>
      <c r="E120" s="90"/>
      <c r="F120" s="212"/>
      <c r="G120" s="90"/>
      <c r="K120" s="214"/>
      <c r="L120" s="215"/>
    </row>
    <row r="121" spans="2:12" x14ac:dyDescent="0.2">
      <c r="B121" s="90"/>
      <c r="C121" s="90"/>
      <c r="D121" s="90"/>
      <c r="E121" s="90"/>
      <c r="F121" s="212"/>
      <c r="G121" s="90"/>
      <c r="K121" s="90"/>
      <c r="L121" s="222"/>
    </row>
    <row r="122" spans="2:12" ht="23.25" x14ac:dyDescent="0.2">
      <c r="B122" s="90"/>
      <c r="C122" s="90"/>
      <c r="D122" s="90"/>
      <c r="E122" s="90"/>
      <c r="F122" s="212"/>
      <c r="G122" s="90"/>
      <c r="K122" s="221"/>
      <c r="L122" s="90"/>
    </row>
    <row r="123" spans="2:12" ht="23.25" x14ac:dyDescent="0.2">
      <c r="B123" s="90"/>
      <c r="C123" s="90"/>
      <c r="D123" s="90"/>
      <c r="E123" s="90"/>
      <c r="F123" s="212"/>
      <c r="G123" s="90"/>
      <c r="K123" s="221"/>
      <c r="L123" s="90"/>
    </row>
    <row r="124" spans="2:12" x14ac:dyDescent="0.2">
      <c r="B124" s="90"/>
      <c r="C124" s="90"/>
      <c r="D124" s="90"/>
      <c r="E124" s="90"/>
      <c r="F124" s="212"/>
      <c r="G124" s="90"/>
    </row>
    <row r="125" spans="2:12" x14ac:dyDescent="0.2">
      <c r="B125" s="90"/>
      <c r="C125" s="90"/>
      <c r="D125" s="90"/>
      <c r="E125" s="90"/>
      <c r="F125" s="212"/>
      <c r="G125" s="90"/>
      <c r="K125" s="86"/>
    </row>
    <row r="126" spans="2:12" x14ac:dyDescent="0.2">
      <c r="B126" s="90"/>
      <c r="C126" s="90"/>
      <c r="D126" s="90"/>
      <c r="E126" s="90"/>
      <c r="F126" s="212"/>
      <c r="G126" s="90"/>
      <c r="K126" s="86"/>
    </row>
    <row r="127" spans="2:12" x14ac:dyDescent="0.2">
      <c r="B127" s="90"/>
      <c r="C127" s="90"/>
      <c r="D127" s="90"/>
      <c r="E127" s="90"/>
      <c r="F127" s="212"/>
      <c r="G127" s="90"/>
      <c r="K127" s="86"/>
    </row>
    <row r="128" spans="2:12" x14ac:dyDescent="0.2">
      <c r="B128" s="90"/>
      <c r="C128" s="90"/>
      <c r="D128" s="90"/>
      <c r="E128" s="90"/>
      <c r="F128" s="212"/>
      <c r="G128" s="90"/>
      <c r="K128" s="86"/>
    </row>
    <row r="129" spans="2:11" x14ac:dyDescent="0.2">
      <c r="B129" s="90"/>
      <c r="C129" s="90"/>
      <c r="D129" s="90"/>
      <c r="E129" s="90"/>
      <c r="F129" s="212"/>
      <c r="G129" s="90"/>
      <c r="K129" s="86"/>
    </row>
    <row r="130" spans="2:11" x14ac:dyDescent="0.2">
      <c r="B130" s="90"/>
      <c r="C130" s="90"/>
      <c r="D130" s="90"/>
      <c r="E130" s="90"/>
      <c r="F130" s="212"/>
      <c r="G130" s="90"/>
    </row>
    <row r="131" spans="2:11" x14ac:dyDescent="0.2">
      <c r="B131" s="90"/>
      <c r="C131" s="90"/>
      <c r="D131" s="90"/>
      <c r="E131" s="90"/>
      <c r="F131" s="212"/>
      <c r="G131" s="90"/>
    </row>
    <row r="132" spans="2:11" x14ac:dyDescent="0.2">
      <c r="B132" s="90"/>
      <c r="C132" s="90"/>
      <c r="D132" s="90"/>
      <c r="E132" s="90"/>
      <c r="F132" s="212"/>
      <c r="G132" s="90"/>
    </row>
    <row r="133" spans="2:11" x14ac:dyDescent="0.2">
      <c r="B133" s="90"/>
      <c r="C133" s="90"/>
      <c r="D133" s="90"/>
      <c r="E133" s="90"/>
      <c r="F133" s="212"/>
      <c r="G133" s="90"/>
    </row>
    <row r="134" spans="2:11" x14ac:dyDescent="0.2">
      <c r="B134" s="90"/>
      <c r="C134" s="90"/>
      <c r="D134" s="90"/>
      <c r="E134" s="90"/>
      <c r="F134" s="212"/>
      <c r="G134" s="90"/>
    </row>
    <row r="135" spans="2:11" x14ac:dyDescent="0.2">
      <c r="B135" s="90"/>
      <c r="C135" s="90"/>
      <c r="D135" s="90"/>
      <c r="E135" s="90"/>
      <c r="F135" s="212"/>
      <c r="G135" s="90"/>
    </row>
    <row r="136" spans="2:11" x14ac:dyDescent="0.2">
      <c r="B136" s="90"/>
      <c r="C136" s="90"/>
      <c r="D136" s="90"/>
      <c r="E136" s="90"/>
      <c r="F136" s="212"/>
      <c r="G136" s="90"/>
    </row>
    <row r="137" spans="2:11" x14ac:dyDescent="0.2">
      <c r="B137" s="90"/>
      <c r="C137" s="90"/>
      <c r="D137" s="90"/>
      <c r="E137" s="90"/>
      <c r="F137" s="90"/>
      <c r="G137" s="90"/>
    </row>
    <row r="138" spans="2:11" x14ac:dyDescent="0.2">
      <c r="B138" s="90"/>
      <c r="C138" s="90"/>
      <c r="D138" s="90"/>
      <c r="E138" s="90"/>
      <c r="F138" s="90"/>
      <c r="G138" s="90"/>
    </row>
    <row r="139" spans="2:11" x14ac:dyDescent="0.2">
      <c r="B139" s="90"/>
      <c r="C139" s="90"/>
      <c r="D139" s="90"/>
      <c r="E139" s="90"/>
      <c r="F139" s="90"/>
      <c r="G139" s="90"/>
    </row>
    <row r="140" spans="2:11" x14ac:dyDescent="0.2">
      <c r="B140" s="90"/>
      <c r="C140" s="90"/>
      <c r="D140" s="90"/>
      <c r="E140" s="90"/>
      <c r="F140" s="90"/>
      <c r="G140" s="90"/>
    </row>
    <row r="141" spans="2:11" x14ac:dyDescent="0.2">
      <c r="B141" s="90"/>
      <c r="C141" s="90"/>
      <c r="D141" s="90"/>
      <c r="E141" s="90"/>
      <c r="F141" s="90"/>
      <c r="G141" s="90"/>
    </row>
    <row r="142" spans="2:11" x14ac:dyDescent="0.2">
      <c r="B142" s="90"/>
      <c r="C142" s="90"/>
      <c r="D142" s="90"/>
      <c r="E142" s="90"/>
      <c r="F142" s="90"/>
      <c r="G142" s="90"/>
    </row>
    <row r="143" spans="2:11" x14ac:dyDescent="0.2">
      <c r="B143" s="90"/>
      <c r="C143" s="90"/>
      <c r="D143" s="90"/>
      <c r="E143" s="90"/>
      <c r="F143" s="90"/>
      <c r="G143" s="90"/>
    </row>
    <row r="144" spans="2:11" x14ac:dyDescent="0.2">
      <c r="B144" s="90"/>
      <c r="C144" s="90"/>
      <c r="D144" s="90"/>
      <c r="E144" s="90"/>
      <c r="F144" s="90"/>
      <c r="G144" s="90"/>
      <c r="J144" s="86"/>
    </row>
    <row r="145" spans="2:10" ht="21.75" customHeight="1" x14ac:dyDescent="0.2">
      <c r="B145" s="90"/>
      <c r="C145" s="90"/>
      <c r="D145" s="90"/>
      <c r="E145" s="90"/>
      <c r="F145" s="90"/>
      <c r="G145" s="90"/>
      <c r="J145" s="86"/>
    </row>
    <row r="146" spans="2:10" ht="23.25" customHeight="1" x14ac:dyDescent="0.2">
      <c r="B146" s="90"/>
      <c r="C146" s="90"/>
      <c r="D146" s="90"/>
      <c r="E146" s="90"/>
      <c r="F146" s="90"/>
      <c r="G146" s="90"/>
      <c r="J146" s="86"/>
    </row>
    <row r="147" spans="2:10" ht="24.75" customHeight="1" x14ac:dyDescent="0.2">
      <c r="B147" s="90"/>
      <c r="C147" s="90"/>
      <c r="D147" s="90"/>
      <c r="E147" s="90"/>
      <c r="F147" s="90"/>
      <c r="G147" s="90"/>
      <c r="J147" s="86"/>
    </row>
    <row r="148" spans="2:10" ht="26.25" customHeight="1" x14ac:dyDescent="0.2">
      <c r="B148" s="90"/>
      <c r="C148" s="90"/>
      <c r="D148" s="90"/>
      <c r="E148" s="90"/>
      <c r="F148" s="90"/>
      <c r="G148" s="90"/>
      <c r="J148" s="86"/>
    </row>
    <row r="149" spans="2:10" ht="22.5" customHeight="1" x14ac:dyDescent="0.2">
      <c r="B149" s="90"/>
      <c r="C149" s="90"/>
      <c r="D149" s="90"/>
      <c r="E149" s="90"/>
      <c r="F149" s="90"/>
      <c r="G149" s="90"/>
      <c r="J149" s="86"/>
    </row>
    <row r="150" spans="2:10" ht="18.75" customHeight="1" x14ac:dyDescent="0.2">
      <c r="B150" s="90"/>
      <c r="C150" s="90"/>
      <c r="D150" s="90"/>
      <c r="E150" s="90"/>
      <c r="F150" s="90"/>
      <c r="G150" s="90"/>
      <c r="J150" s="86"/>
    </row>
    <row r="151" spans="2:10" ht="24" customHeight="1" x14ac:dyDescent="0.2">
      <c r="B151" s="90"/>
      <c r="C151" s="90"/>
      <c r="D151" s="90"/>
      <c r="E151" s="90"/>
      <c r="F151" s="90"/>
      <c r="G151" s="90"/>
      <c r="J151" s="86"/>
    </row>
    <row r="152" spans="2:10" ht="14.45" customHeight="1" x14ac:dyDescent="0.2">
      <c r="B152" s="90"/>
      <c r="C152" s="90"/>
      <c r="D152" s="90"/>
      <c r="E152" s="90"/>
      <c r="F152" s="90"/>
      <c r="G152" s="90"/>
      <c r="J152" s="86"/>
    </row>
    <row r="153" spans="2:10" ht="14.45" customHeight="1" x14ac:dyDescent="0.2">
      <c r="B153" s="90"/>
      <c r="C153" s="90"/>
      <c r="D153" s="90"/>
      <c r="E153" s="90"/>
      <c r="F153" s="90"/>
      <c r="G153" s="90"/>
      <c r="J153" s="86"/>
    </row>
    <row r="154" spans="2:10" ht="14.45" customHeight="1" x14ac:dyDescent="0.2">
      <c r="B154" s="90"/>
      <c r="C154" s="90"/>
      <c r="D154" s="90"/>
      <c r="E154" s="90"/>
      <c r="F154" s="90"/>
      <c r="G154" s="90"/>
      <c r="J154" s="86"/>
    </row>
    <row r="155" spans="2:10" ht="14.45" customHeight="1" x14ac:dyDescent="0.2">
      <c r="B155" s="90"/>
      <c r="C155" s="90"/>
      <c r="D155" s="90"/>
      <c r="E155" s="90"/>
      <c r="F155" s="90"/>
      <c r="G155" s="90"/>
    </row>
    <row r="156" spans="2:10" ht="14.45" customHeight="1" x14ac:dyDescent="0.2">
      <c r="B156" s="90"/>
      <c r="C156" s="90"/>
      <c r="D156" s="90"/>
      <c r="E156" s="90"/>
      <c r="F156" s="90"/>
      <c r="G156" s="90"/>
    </row>
    <row r="157" spans="2:10" ht="14.45" customHeight="1" x14ac:dyDescent="0.2">
      <c r="B157" s="90"/>
      <c r="C157" s="90"/>
      <c r="D157" s="90"/>
      <c r="E157" s="90"/>
      <c r="F157" s="90"/>
      <c r="G157" s="90"/>
    </row>
    <row r="158" spans="2:10" ht="14.45" customHeight="1" x14ac:dyDescent="0.2">
      <c r="B158" s="90"/>
      <c r="C158" s="90"/>
      <c r="D158" s="90"/>
      <c r="E158" s="90"/>
      <c r="F158" s="90"/>
      <c r="G158" s="90"/>
    </row>
    <row r="159" spans="2:10" x14ac:dyDescent="0.2">
      <c r="C159" s="90"/>
      <c r="D159" s="90"/>
      <c r="E159" s="90"/>
      <c r="F159" s="90"/>
      <c r="G159" s="90"/>
    </row>
    <row r="160" spans="2:10" ht="23.25" x14ac:dyDescent="0.2">
      <c r="F160" s="90"/>
      <c r="J160" s="79"/>
    </row>
    <row r="161" spans="6:10" x14ac:dyDescent="0.2">
      <c r="F161" s="90"/>
    </row>
    <row r="172" spans="6:10" x14ac:dyDescent="0.2">
      <c r="J172" s="86"/>
    </row>
    <row r="173" spans="6:10" ht="22.5" customHeight="1" x14ac:dyDescent="0.2">
      <c r="J173" s="86"/>
    </row>
    <row r="174" spans="6:10" ht="25.5" customHeight="1" x14ac:dyDescent="0.2">
      <c r="J174" s="86"/>
    </row>
    <row r="175" spans="6:10" ht="23.25" customHeight="1" x14ac:dyDescent="0.2">
      <c r="J175" s="86"/>
    </row>
    <row r="176" spans="6:10" ht="25.5" customHeight="1" x14ac:dyDescent="0.2">
      <c r="J176" s="86"/>
    </row>
    <row r="177" spans="10:10" ht="21.75" customHeight="1" x14ac:dyDescent="0.2">
      <c r="J177" s="86"/>
    </row>
    <row r="178" spans="10:10" ht="21.75" customHeight="1" x14ac:dyDescent="0.2">
      <c r="J178" s="86"/>
    </row>
    <row r="179" spans="10:10" ht="15.6" customHeight="1" x14ac:dyDescent="0.2">
      <c r="J179" s="86"/>
    </row>
    <row r="180" spans="10:10" ht="15.6" customHeight="1" x14ac:dyDescent="0.2">
      <c r="J180" s="86"/>
    </row>
    <row r="181" spans="10:10" ht="15.6" customHeight="1" x14ac:dyDescent="0.2">
      <c r="J181" s="86"/>
    </row>
    <row r="182" spans="10:10" ht="15.6" customHeight="1" x14ac:dyDescent="0.2">
      <c r="J182" s="86"/>
    </row>
    <row r="183" spans="10:10" ht="15.6" customHeight="1" x14ac:dyDescent="0.2">
      <c r="J183" s="86"/>
    </row>
    <row r="184" spans="10:10" ht="15.6" customHeight="1" x14ac:dyDescent="0.2">
      <c r="J184" s="86"/>
    </row>
    <row r="185" spans="10:10" ht="15.6" customHeight="1" x14ac:dyDescent="0.2"/>
    <row r="186" spans="10:10" ht="15.6" customHeight="1" x14ac:dyDescent="0.2"/>
    <row r="187" spans="10:10" ht="15.6" customHeight="1" x14ac:dyDescent="0.2"/>
    <row r="188" spans="10:10" ht="15.6" customHeight="1" x14ac:dyDescent="0.2"/>
    <row r="189" spans="10:10" ht="15.6" customHeight="1" x14ac:dyDescent="0.2"/>
    <row r="190" spans="10:10" ht="15.6" customHeight="1" x14ac:dyDescent="0.2"/>
  </sheetData>
  <sortState ref="F24:G31">
    <sortCondition descending="1" ref="G24:G31"/>
  </sortState>
  <mergeCells count="6">
    <mergeCell ref="C57:C58"/>
    <mergeCell ref="D57:E57"/>
    <mergeCell ref="H57:H58"/>
    <mergeCell ref="C79:C80"/>
    <mergeCell ref="D79:E79"/>
    <mergeCell ref="H79:H8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rightToLeft="1" topLeftCell="B77" zoomScale="86" zoomScaleNormal="86" workbookViewId="0">
      <selection activeCell="B86" sqref="B86:D102"/>
    </sheetView>
  </sheetViews>
  <sheetFormatPr defaultRowHeight="14.25" x14ac:dyDescent="0.2"/>
  <cols>
    <col min="1" max="1" width="40.625" bestFit="1" customWidth="1"/>
    <col min="2" max="2" width="25.125" customWidth="1"/>
    <col min="3" max="3" width="24" customWidth="1"/>
    <col min="4" max="4" width="21.5" customWidth="1"/>
    <col min="5" max="5" width="12.375" customWidth="1"/>
    <col min="6" max="6" width="44.75" bestFit="1" customWidth="1"/>
    <col min="7" max="7" width="18.25" bestFit="1" customWidth="1"/>
    <col min="8" max="8" width="13.125" customWidth="1"/>
    <col min="17" max="18" width="10.375" customWidth="1"/>
  </cols>
  <sheetData>
    <row r="1" spans="1:8" ht="38.25" x14ac:dyDescent="0.95">
      <c r="H1" s="179" t="s">
        <v>149</v>
      </c>
    </row>
    <row r="3" spans="1:8" ht="27.75" customHeight="1" x14ac:dyDescent="0.2">
      <c r="A3" s="279" t="s">
        <v>7</v>
      </c>
      <c r="B3" s="168" t="s">
        <v>279</v>
      </c>
      <c r="C3" s="168" t="s">
        <v>280</v>
      </c>
      <c r="D3" s="171" t="s">
        <v>92</v>
      </c>
    </row>
    <row r="4" spans="1:8" ht="21.6" customHeight="1" x14ac:dyDescent="0.2">
      <c r="A4" s="92" t="s">
        <v>148</v>
      </c>
      <c r="B4" s="29">
        <v>10329</v>
      </c>
      <c r="C4" s="29">
        <v>6935</v>
      </c>
      <c r="D4" s="52">
        <f>B4/C4-1</f>
        <v>0.48940158615717366</v>
      </c>
    </row>
    <row r="5" spans="1:8" ht="21.6" customHeight="1" thickBot="1" x14ac:dyDescent="0.25">
      <c r="A5" s="178" t="s">
        <v>147</v>
      </c>
      <c r="B5" s="82">
        <v>426</v>
      </c>
      <c r="C5" s="82">
        <v>359</v>
      </c>
      <c r="D5" s="77">
        <f>(B5/C5)-1</f>
        <v>0.18662952646239561</v>
      </c>
    </row>
    <row r="6" spans="1:8" ht="26.25" customHeight="1" x14ac:dyDescent="0.2"/>
    <row r="7" spans="1:8" ht="26.25" customHeight="1" x14ac:dyDescent="0.2"/>
    <row r="8" spans="1:8" ht="26.25" customHeight="1" x14ac:dyDescent="0.2"/>
    <row r="9" spans="1:8" ht="26.25" customHeight="1" x14ac:dyDescent="0.2"/>
    <row r="10" spans="1:8" ht="26.25" customHeight="1" x14ac:dyDescent="0.2"/>
    <row r="18" spans="1:4" ht="29.25" customHeight="1" x14ac:dyDescent="0.2">
      <c r="A18" s="279" t="s">
        <v>7</v>
      </c>
      <c r="B18" s="280" t="s">
        <v>260</v>
      </c>
      <c r="C18" s="280" t="s">
        <v>274</v>
      </c>
      <c r="D18" s="279" t="s">
        <v>92</v>
      </c>
    </row>
    <row r="19" spans="1:4" ht="30.75" customHeight="1" x14ac:dyDescent="0.2">
      <c r="A19" s="19" t="s">
        <v>146</v>
      </c>
      <c r="B19" s="29">
        <f>SUM(B20:B21)</f>
        <v>1670</v>
      </c>
      <c r="C19" s="29">
        <f>SUM(C20:C21)</f>
        <v>1170.3200000000002</v>
      </c>
      <c r="D19" s="52">
        <f>(B19/C19)-1</f>
        <v>0.42696014765192403</v>
      </c>
    </row>
    <row r="20" spans="1:4" ht="34.5" customHeight="1" x14ac:dyDescent="0.2">
      <c r="A20" s="19" t="s">
        <v>145</v>
      </c>
      <c r="B20" s="29">
        <v>897</v>
      </c>
      <c r="C20" s="29">
        <v>711.47</v>
      </c>
      <c r="D20" s="52">
        <f>(B20/C20)-1</f>
        <v>0.26076995516325341</v>
      </c>
    </row>
    <row r="21" spans="1:4" ht="31.9" customHeight="1" thickBot="1" x14ac:dyDescent="0.25">
      <c r="A21" s="177" t="s">
        <v>144</v>
      </c>
      <c r="B21" s="30">
        <v>773</v>
      </c>
      <c r="C21" s="30">
        <v>458.85</v>
      </c>
      <c r="D21" s="77">
        <f>B21/C21-1</f>
        <v>0.68464639860520848</v>
      </c>
    </row>
    <row r="22" spans="1:4" x14ac:dyDescent="0.2">
      <c r="C22" s="71"/>
    </row>
    <row r="35" spans="1:4" ht="29.25" customHeight="1" x14ac:dyDescent="0.2">
      <c r="A35" s="279" t="s">
        <v>7</v>
      </c>
      <c r="B35" s="280" t="s">
        <v>281</v>
      </c>
      <c r="C35" s="280" t="s">
        <v>282</v>
      </c>
      <c r="D35" s="279" t="s">
        <v>92</v>
      </c>
    </row>
    <row r="36" spans="1:4" ht="23.25" x14ac:dyDescent="0.2">
      <c r="A36" s="19" t="s">
        <v>146</v>
      </c>
      <c r="B36" s="29">
        <f>SUM(B37:B38)</f>
        <v>3357</v>
      </c>
      <c r="C36" s="29">
        <f>SUM(C37:C38)</f>
        <v>2075</v>
      </c>
      <c r="D36" s="52">
        <f>(B36/C36)-1</f>
        <v>0.61783132530120488</v>
      </c>
    </row>
    <row r="37" spans="1:4" ht="28.15" customHeight="1" x14ac:dyDescent="0.2">
      <c r="A37" s="19" t="s">
        <v>145</v>
      </c>
      <c r="B37" s="29">
        <v>1945</v>
      </c>
      <c r="C37" s="29">
        <v>1213</v>
      </c>
      <c r="D37" s="52">
        <f t="shared" ref="D37:D38" si="0">(B37/C37)-1</f>
        <v>0.60346248969497118</v>
      </c>
    </row>
    <row r="38" spans="1:4" ht="31.9" customHeight="1" thickBot="1" x14ac:dyDescent="0.25">
      <c r="A38" s="177" t="s">
        <v>144</v>
      </c>
      <c r="B38" s="30">
        <v>1412</v>
      </c>
      <c r="C38" s="30">
        <v>862</v>
      </c>
      <c r="D38" s="77">
        <f t="shared" si="0"/>
        <v>0.63805104408352675</v>
      </c>
    </row>
    <row r="39" spans="1:4" x14ac:dyDescent="0.2">
      <c r="B39" s="189"/>
    </row>
    <row r="55" spans="1:7" x14ac:dyDescent="0.2">
      <c r="A55" s="90"/>
    </row>
    <row r="64" spans="1:7" ht="23.25" x14ac:dyDescent="0.2">
      <c r="B64" s="299" t="s">
        <v>60</v>
      </c>
      <c r="C64" s="301" t="s">
        <v>260</v>
      </c>
      <c r="D64" s="301"/>
      <c r="F64" s="301" t="s">
        <v>260</v>
      </c>
      <c r="G64" s="301"/>
    </row>
    <row r="65" spans="2:7" ht="45" customHeight="1" x14ac:dyDescent="0.2">
      <c r="B65" s="299"/>
      <c r="C65" s="61" t="s">
        <v>142</v>
      </c>
      <c r="D65" s="226" t="s">
        <v>143</v>
      </c>
      <c r="F65" s="172" t="s">
        <v>60</v>
      </c>
      <c r="G65" s="172" t="s">
        <v>143</v>
      </c>
    </row>
    <row r="66" spans="2:7" ht="23.25" customHeight="1" x14ac:dyDescent="0.2">
      <c r="B66" s="92" t="s">
        <v>180</v>
      </c>
      <c r="C66" s="276">
        <v>267.43133</v>
      </c>
      <c r="D66" s="93">
        <f t="shared" ref="D66:D79" si="1">C66/$C$80</f>
        <v>0.16017762265462615</v>
      </c>
      <c r="F66" s="92" t="s">
        <v>180</v>
      </c>
      <c r="G66" s="93">
        <v>0.16017762265462615</v>
      </c>
    </row>
    <row r="67" spans="2:7" ht="23.25" customHeight="1" x14ac:dyDescent="0.2">
      <c r="B67" s="92" t="s">
        <v>247</v>
      </c>
      <c r="C67" s="276">
        <v>252.66433193609907</v>
      </c>
      <c r="D67" s="93">
        <f t="shared" si="1"/>
        <v>0.15133294973009964</v>
      </c>
      <c r="F67" s="92" t="s">
        <v>247</v>
      </c>
      <c r="G67" s="93">
        <v>0.15133294973009964</v>
      </c>
    </row>
    <row r="68" spans="2:7" ht="18.75" customHeight="1" x14ac:dyDescent="0.2">
      <c r="B68" s="92" t="s">
        <v>179</v>
      </c>
      <c r="C68" s="276">
        <v>235.14774936999999</v>
      </c>
      <c r="D68" s="93">
        <f t="shared" si="1"/>
        <v>0.14084141699729968</v>
      </c>
      <c r="F68" s="92" t="s">
        <v>179</v>
      </c>
      <c r="G68" s="93">
        <v>0.14084141699729968</v>
      </c>
    </row>
    <row r="69" spans="2:7" ht="21.75" customHeight="1" x14ac:dyDescent="0.2">
      <c r="B69" s="92" t="s">
        <v>246</v>
      </c>
      <c r="C69" s="276">
        <v>194.10235817</v>
      </c>
      <c r="D69" s="93">
        <f t="shared" si="1"/>
        <v>0.11625733710155557</v>
      </c>
      <c r="F69" s="92" t="s">
        <v>246</v>
      </c>
      <c r="G69" s="93">
        <v>0.11625733710155557</v>
      </c>
    </row>
    <row r="70" spans="2:7" ht="20.25" customHeight="1" x14ac:dyDescent="0.2">
      <c r="B70" s="92" t="s">
        <v>178</v>
      </c>
      <c r="C70" s="276">
        <v>150.67795642999999</v>
      </c>
      <c r="D70" s="93">
        <f t="shared" si="1"/>
        <v>9.0248352156102052E-2</v>
      </c>
      <c r="F70" s="92" t="s">
        <v>178</v>
      </c>
      <c r="G70" s="93">
        <v>9.0248352156102052E-2</v>
      </c>
    </row>
    <row r="71" spans="2:7" ht="20.25" customHeight="1" x14ac:dyDescent="0.2">
      <c r="B71" s="92" t="s">
        <v>181</v>
      </c>
      <c r="C71" s="276">
        <v>122.4222499899999</v>
      </c>
      <c r="D71" s="93">
        <f t="shared" si="1"/>
        <v>7.3324636135296911E-2</v>
      </c>
      <c r="F71" s="92" t="s">
        <v>181</v>
      </c>
      <c r="G71" s="93">
        <v>7.3324636135296911E-2</v>
      </c>
    </row>
    <row r="72" spans="2:7" ht="18.75" customHeight="1" x14ac:dyDescent="0.2">
      <c r="B72" s="92" t="s">
        <v>283</v>
      </c>
      <c r="C72" s="276">
        <v>108.30000000000001</v>
      </c>
      <c r="D72" s="93">
        <f t="shared" si="1"/>
        <v>6.4866134171699383E-2</v>
      </c>
      <c r="F72" s="92" t="s">
        <v>283</v>
      </c>
      <c r="G72" s="93">
        <v>6.4866134171699383E-2</v>
      </c>
    </row>
    <row r="73" spans="2:7" ht="19.5" customHeight="1" x14ac:dyDescent="0.2">
      <c r="B73" s="92" t="s">
        <v>249</v>
      </c>
      <c r="C73" s="276">
        <v>98.925590516599996</v>
      </c>
      <c r="D73" s="93">
        <f t="shared" si="1"/>
        <v>5.9251344667261008E-2</v>
      </c>
      <c r="F73" s="92" t="s">
        <v>249</v>
      </c>
      <c r="G73" s="93">
        <v>5.9251344667261008E-2</v>
      </c>
    </row>
    <row r="74" spans="2:7" ht="19.5" customHeight="1" x14ac:dyDescent="0.2">
      <c r="B74" s="92" t="s">
        <v>251</v>
      </c>
      <c r="C74" s="276">
        <v>90.7</v>
      </c>
      <c r="D74" s="93">
        <f t="shared" si="1"/>
        <v>5.4324638683039092E-2</v>
      </c>
      <c r="F74" s="92" t="s">
        <v>251</v>
      </c>
      <c r="G74" s="93">
        <v>5.4324638683039092E-2</v>
      </c>
    </row>
    <row r="75" spans="2:7" ht="18.75" customHeight="1" x14ac:dyDescent="0.2">
      <c r="B75" s="92" t="s">
        <v>250</v>
      </c>
      <c r="C75" s="276">
        <v>42.719877000000011</v>
      </c>
      <c r="D75" s="93">
        <f t="shared" si="1"/>
        <v>2.5587010833614914E-2</v>
      </c>
      <c r="F75" s="92" t="s">
        <v>250</v>
      </c>
      <c r="G75" s="93">
        <v>2.5587010833614914E-2</v>
      </c>
    </row>
    <row r="76" spans="2:7" ht="18.75" customHeight="1" x14ac:dyDescent="0.2">
      <c r="B76" s="92" t="s">
        <v>252</v>
      </c>
      <c r="C76" s="276">
        <v>39.89609836999999</v>
      </c>
      <c r="D76" s="93">
        <f t="shared" si="1"/>
        <v>2.3895712555823973E-2</v>
      </c>
      <c r="F76" s="92" t="s">
        <v>252</v>
      </c>
      <c r="G76" s="93">
        <v>2.3895712555823973E-2</v>
      </c>
    </row>
    <row r="77" spans="2:7" ht="18.75" customHeight="1" x14ac:dyDescent="0.2">
      <c r="B77" s="92" t="s">
        <v>284</v>
      </c>
      <c r="C77" s="276">
        <v>17.904801799999998</v>
      </c>
      <c r="D77" s="93">
        <f t="shared" si="1"/>
        <v>1.072405610227594E-2</v>
      </c>
      <c r="F77" s="92" t="s">
        <v>284</v>
      </c>
      <c r="G77" s="93">
        <v>1.072405610227594E-2</v>
      </c>
    </row>
    <row r="78" spans="2:7" ht="18.75" customHeight="1" x14ac:dyDescent="0.2">
      <c r="B78" s="92" t="s">
        <v>239</v>
      </c>
      <c r="C78" s="276">
        <v>16.320000000000263</v>
      </c>
      <c r="D78" s="93">
        <f t="shared" si="1"/>
        <v>9.7748412713033334E-3</v>
      </c>
      <c r="F78" s="92" t="s">
        <v>239</v>
      </c>
      <c r="G78" s="93">
        <v>9.7748412713033334E-3</v>
      </c>
    </row>
    <row r="79" spans="2:7" ht="18.75" customHeight="1" x14ac:dyDescent="0.2">
      <c r="B79" s="92" t="s">
        <v>15</v>
      </c>
      <c r="C79" s="276">
        <v>32.379985032599997</v>
      </c>
      <c r="D79" s="93">
        <f t="shared" si="1"/>
        <v>1.93939469400023E-2</v>
      </c>
      <c r="F79" s="92" t="s">
        <v>15</v>
      </c>
      <c r="G79" s="93">
        <v>1.93939469400023E-2</v>
      </c>
    </row>
    <row r="80" spans="2:7" ht="18.75" customHeight="1" thickBot="1" x14ac:dyDescent="0.25">
      <c r="B80" s="206" t="s">
        <v>28</v>
      </c>
      <c r="C80" s="277">
        <f>SUM(C66:C79)</f>
        <v>1669.5923286152993</v>
      </c>
      <c r="D80" s="175">
        <v>1</v>
      </c>
      <c r="F80" s="206" t="s">
        <v>28</v>
      </c>
      <c r="G80" s="229">
        <f>SUM(G66:G79)</f>
        <v>1</v>
      </c>
    </row>
    <row r="81" spans="2:7" ht="18.75" customHeight="1" x14ac:dyDescent="0.2">
      <c r="C81" s="189"/>
      <c r="D81" s="210">
        <f>SUM(D66:D76)</f>
        <v>0.96010715568641847</v>
      </c>
      <c r="G81" s="176">
        <f>SUM(G66:G78)</f>
        <v>0.98060605305999771</v>
      </c>
    </row>
    <row r="82" spans="2:7" ht="18.75" customHeight="1" x14ac:dyDescent="0.2">
      <c r="B82" s="63" t="e">
        <f>#REF!-B19</f>
        <v>#REF!</v>
      </c>
      <c r="C82" s="29"/>
    </row>
    <row r="83" spans="2:7" ht="18.75" customHeight="1" x14ac:dyDescent="0.2"/>
    <row r="84" spans="2:7" ht="18.75" customHeight="1" x14ac:dyDescent="0.2"/>
    <row r="85" spans="2:7" ht="18.75" customHeight="1" x14ac:dyDescent="0.2"/>
    <row r="86" spans="2:7" ht="21" customHeight="1" x14ac:dyDescent="0.2">
      <c r="B86" s="299" t="s">
        <v>60</v>
      </c>
      <c r="C86" s="301" t="s">
        <v>261</v>
      </c>
      <c r="D86" s="301"/>
      <c r="F86" s="301" t="s">
        <v>261</v>
      </c>
      <c r="G86" s="301"/>
    </row>
    <row r="87" spans="2:7" ht="47.25" customHeight="1" x14ac:dyDescent="0.2">
      <c r="B87" s="299"/>
      <c r="C87" s="61" t="s">
        <v>142</v>
      </c>
      <c r="D87" s="172" t="s">
        <v>141</v>
      </c>
      <c r="F87" s="201" t="s">
        <v>60</v>
      </c>
      <c r="G87" s="172" t="s">
        <v>141</v>
      </c>
    </row>
    <row r="88" spans="2:7" ht="18.75" customHeight="1" x14ac:dyDescent="0.2">
      <c r="B88" s="92" t="s">
        <v>247</v>
      </c>
      <c r="C88" s="276">
        <v>632.29614666600207</v>
      </c>
      <c r="D88" s="93">
        <f t="shared" ref="D88:D101" si="2">C88/$C$102</f>
        <v>0.18834085443716095</v>
      </c>
      <c r="F88" s="92" t="s">
        <v>247</v>
      </c>
      <c r="G88" s="93">
        <v>0.18834085443716095</v>
      </c>
    </row>
    <row r="89" spans="2:7" ht="18.75" customHeight="1" x14ac:dyDescent="0.2">
      <c r="B89" s="92" t="s">
        <v>179</v>
      </c>
      <c r="C89" s="276">
        <v>404.68964536999999</v>
      </c>
      <c r="D89" s="93">
        <f t="shared" si="2"/>
        <v>0.12054413741527821</v>
      </c>
      <c r="F89" s="92" t="s">
        <v>179</v>
      </c>
      <c r="G89" s="93">
        <v>0.12054413741527821</v>
      </c>
    </row>
    <row r="90" spans="2:7" ht="18.75" customHeight="1" x14ac:dyDescent="0.2">
      <c r="B90" s="92" t="s">
        <v>246</v>
      </c>
      <c r="C90" s="276">
        <v>383.19696282000001</v>
      </c>
      <c r="D90" s="93">
        <f t="shared" si="2"/>
        <v>0.11414215281208577</v>
      </c>
      <c r="F90" s="92" t="s">
        <v>246</v>
      </c>
      <c r="G90" s="93">
        <v>0.11414215281208577</v>
      </c>
    </row>
    <row r="91" spans="2:7" ht="21" customHeight="1" x14ac:dyDescent="0.2">
      <c r="B91" s="92" t="s">
        <v>180</v>
      </c>
      <c r="C91" s="276">
        <v>370.79407600000002</v>
      </c>
      <c r="D91" s="93">
        <f t="shared" si="2"/>
        <v>0.11044772842964504</v>
      </c>
      <c r="F91" s="92" t="s">
        <v>180</v>
      </c>
      <c r="G91" s="93">
        <v>0.11044772842964504</v>
      </c>
    </row>
    <row r="92" spans="2:7" ht="19.5" customHeight="1" x14ac:dyDescent="0.2">
      <c r="B92" s="92" t="s">
        <v>283</v>
      </c>
      <c r="C92" s="276">
        <v>230</v>
      </c>
      <c r="D92" s="93">
        <f t="shared" si="2"/>
        <v>6.8509663943008503E-2</v>
      </c>
      <c r="F92" s="92" t="s">
        <v>283</v>
      </c>
      <c r="G92" s="93">
        <v>6.8509663943008503E-2</v>
      </c>
    </row>
    <row r="93" spans="2:7" ht="21.75" customHeight="1" x14ac:dyDescent="0.2">
      <c r="B93" s="92" t="s">
        <v>249</v>
      </c>
      <c r="C93" s="276">
        <v>223.636448</v>
      </c>
      <c r="D93" s="93">
        <f t="shared" si="2"/>
        <v>6.6614164773426507E-2</v>
      </c>
      <c r="F93" s="92" t="s">
        <v>249</v>
      </c>
      <c r="G93" s="93">
        <v>6.6614164773426507E-2</v>
      </c>
    </row>
    <row r="94" spans="2:7" ht="23.25" customHeight="1" x14ac:dyDescent="0.2">
      <c r="B94" s="92" t="s">
        <v>181</v>
      </c>
      <c r="C94" s="276">
        <v>200.12982581</v>
      </c>
      <c r="D94" s="93">
        <f t="shared" si="2"/>
        <v>5.9612291787895351E-2</v>
      </c>
      <c r="F94" s="92" t="s">
        <v>181</v>
      </c>
      <c r="G94" s="93">
        <v>5.9612291787895351E-2</v>
      </c>
    </row>
    <row r="95" spans="2:7" ht="22.5" customHeight="1" x14ac:dyDescent="0.2">
      <c r="B95" s="92" t="s">
        <v>178</v>
      </c>
      <c r="C95" s="276">
        <v>183.82887105</v>
      </c>
      <c r="D95" s="93">
        <f t="shared" si="2"/>
        <v>5.4756757298513675E-2</v>
      </c>
      <c r="F95" s="92" t="s">
        <v>178</v>
      </c>
      <c r="G95" s="93">
        <v>5.4756757298513675E-2</v>
      </c>
    </row>
    <row r="96" spans="2:7" ht="19.5" customHeight="1" x14ac:dyDescent="0.2">
      <c r="B96" s="92" t="s">
        <v>252</v>
      </c>
      <c r="C96" s="276">
        <v>148.09983299999999</v>
      </c>
      <c r="D96" s="93">
        <f t="shared" si="2"/>
        <v>4.4114216473242089E-2</v>
      </c>
      <c r="F96" s="92" t="s">
        <v>252</v>
      </c>
      <c r="G96" s="93">
        <v>4.4114216473242089E-2</v>
      </c>
    </row>
    <row r="97" spans="2:7" ht="18.75" customHeight="1" x14ac:dyDescent="0.2">
      <c r="B97" s="92" t="s">
        <v>250</v>
      </c>
      <c r="C97" s="276">
        <v>141.09156100000001</v>
      </c>
      <c r="D97" s="93">
        <f t="shared" si="2"/>
        <v>4.2026675779584723E-2</v>
      </c>
      <c r="F97" s="92" t="s">
        <v>250</v>
      </c>
      <c r="G97" s="93">
        <v>4.2026675779584723E-2</v>
      </c>
    </row>
    <row r="98" spans="2:7" ht="21" customHeight="1" x14ac:dyDescent="0.2">
      <c r="B98" s="92" t="s">
        <v>251</v>
      </c>
      <c r="C98" s="276">
        <v>141</v>
      </c>
      <c r="D98" s="93">
        <f t="shared" si="2"/>
        <v>4.1999402678105216E-2</v>
      </c>
      <c r="F98" s="92" t="s">
        <v>251</v>
      </c>
      <c r="G98" s="93">
        <v>4.1999402678105216E-2</v>
      </c>
    </row>
    <row r="99" spans="2:7" ht="20.25" customHeight="1" x14ac:dyDescent="0.2">
      <c r="B99" s="92" t="s">
        <v>239</v>
      </c>
      <c r="C99" s="276">
        <v>99.684583333333293</v>
      </c>
      <c r="D99" s="93">
        <f t="shared" si="2"/>
        <v>2.9692857845502133E-2</v>
      </c>
      <c r="F99" s="92" t="s">
        <v>239</v>
      </c>
      <c r="G99" s="93">
        <v>2.9692857845502133E-2</v>
      </c>
    </row>
    <row r="100" spans="2:7" ht="18.75" customHeight="1" x14ac:dyDescent="0.2">
      <c r="B100" s="92" t="s">
        <v>248</v>
      </c>
      <c r="C100" s="276">
        <v>95.298417000000001</v>
      </c>
      <c r="D100" s="93">
        <f t="shared" si="2"/>
        <v>2.8386358795524733E-2</v>
      </c>
      <c r="F100" s="92" t="s">
        <v>248</v>
      </c>
      <c r="G100" s="93">
        <v>2.8386358795524733E-2</v>
      </c>
    </row>
    <row r="101" spans="2:7" ht="19.5" customHeight="1" x14ac:dyDescent="0.2">
      <c r="B101" s="92" t="s">
        <v>15</v>
      </c>
      <c r="C101" s="276">
        <v>103.44423289000001</v>
      </c>
      <c r="D101" s="93">
        <f t="shared" si="2"/>
        <v>3.0812737531026993E-2</v>
      </c>
      <c r="F101" s="92" t="s">
        <v>15</v>
      </c>
      <c r="G101" s="93">
        <v>3.0812737531026993E-2</v>
      </c>
    </row>
    <row r="102" spans="2:7" ht="18.75" customHeight="1" thickBot="1" x14ac:dyDescent="0.25">
      <c r="B102" s="207" t="s">
        <v>16</v>
      </c>
      <c r="C102" s="278">
        <f>SUM(C88:C101)</f>
        <v>3357.1906029393358</v>
      </c>
      <c r="D102" s="154">
        <v>1</v>
      </c>
      <c r="F102" s="207" t="s">
        <v>16</v>
      </c>
      <c r="G102" s="154">
        <f>SUM(G88:G101)</f>
        <v>1</v>
      </c>
    </row>
    <row r="103" spans="2:7" ht="17.25" customHeight="1" x14ac:dyDescent="0.2"/>
    <row r="104" spans="2:7" ht="19.5" customHeight="1" x14ac:dyDescent="0.2">
      <c r="F104" s="92"/>
    </row>
    <row r="105" spans="2:7" ht="18.75" customHeight="1" x14ac:dyDescent="0.2"/>
    <row r="106" spans="2:7" ht="18.75" customHeight="1" x14ac:dyDescent="0.2">
      <c r="E106" t="e">
        <f>#REF!+1</f>
        <v>#REF!</v>
      </c>
    </row>
    <row r="107" spans="2:7" ht="18.75" customHeight="1" x14ac:dyDescent="0.2">
      <c r="E107" t="e">
        <f t="shared" ref="E107:E109" si="3">E106+1</f>
        <v>#REF!</v>
      </c>
    </row>
    <row r="108" spans="2:7" ht="16.5" customHeight="1" x14ac:dyDescent="0.2">
      <c r="E108" t="e">
        <f t="shared" si="3"/>
        <v>#REF!</v>
      </c>
    </row>
    <row r="109" spans="2:7" ht="19.5" customHeight="1" x14ac:dyDescent="0.2">
      <c r="E109" t="e">
        <f t="shared" si="3"/>
        <v>#REF!</v>
      </c>
    </row>
    <row r="110" spans="2:7" ht="18" customHeight="1" x14ac:dyDescent="0.2"/>
    <row r="111" spans="2:7" ht="18" customHeight="1" x14ac:dyDescent="0.2"/>
    <row r="112" spans="2:7" ht="18" customHeight="1" x14ac:dyDescent="0.2"/>
    <row r="113" spans="6:6" ht="18" customHeight="1" x14ac:dyDescent="0.2"/>
    <row r="114" spans="6:6" ht="18" customHeight="1" x14ac:dyDescent="0.2"/>
    <row r="115" spans="6:6" ht="18" customHeight="1" x14ac:dyDescent="0.2"/>
    <row r="116" spans="6:6" ht="18" customHeight="1" x14ac:dyDescent="0.2"/>
    <row r="117" spans="6:6" ht="18" customHeight="1" x14ac:dyDescent="0.2"/>
    <row r="118" spans="6:6" ht="18" customHeight="1" x14ac:dyDescent="0.2">
      <c r="F118" s="174"/>
    </row>
    <row r="119" spans="6:6" ht="19.5" customHeight="1" x14ac:dyDescent="0.2">
      <c r="F119" s="173"/>
    </row>
    <row r="120" spans="6:6" ht="19.5" customHeight="1" x14ac:dyDescent="0.2">
      <c r="F120" s="173"/>
    </row>
    <row r="121" spans="6:6" ht="19.5" customHeight="1" x14ac:dyDescent="0.2"/>
    <row r="122" spans="6:6" ht="19.5" customHeight="1" x14ac:dyDescent="0.2"/>
    <row r="123" spans="6:6" ht="19.5" customHeight="1" x14ac:dyDescent="0.2"/>
    <row r="124" spans="6:6" ht="19.5" customHeight="1" x14ac:dyDescent="0.2"/>
    <row r="125" spans="6:6" ht="19.5" customHeight="1" x14ac:dyDescent="0.2"/>
    <row r="126" spans="6:6" ht="17.25" customHeight="1" x14ac:dyDescent="0.2"/>
    <row r="127" spans="6:6" ht="17.25" customHeight="1" x14ac:dyDescent="0.2"/>
    <row r="143" spans="9:9" x14ac:dyDescent="0.2">
      <c r="I143" s="74"/>
    </row>
    <row r="144" spans="9:9" x14ac:dyDescent="0.2">
      <c r="I144" s="74"/>
    </row>
    <row r="145" spans="9:9" x14ac:dyDescent="0.2">
      <c r="I145" s="74"/>
    </row>
    <row r="146" spans="9:9" x14ac:dyDescent="0.2">
      <c r="I146" s="74"/>
    </row>
    <row r="147" spans="9:9" x14ac:dyDescent="0.2">
      <c r="I147" s="74"/>
    </row>
    <row r="148" spans="9:9" x14ac:dyDescent="0.2">
      <c r="I148" s="74"/>
    </row>
    <row r="149" spans="9:9" x14ac:dyDescent="0.2">
      <c r="I149" s="74"/>
    </row>
    <row r="150" spans="9:9" x14ac:dyDescent="0.2">
      <c r="I150" s="74"/>
    </row>
    <row r="151" spans="9:9" x14ac:dyDescent="0.2">
      <c r="I151" s="74"/>
    </row>
  </sheetData>
  <sortState ref="B92:D109">
    <sortCondition descending="1" ref="C91:C109"/>
  </sortState>
  <mergeCells count="6">
    <mergeCell ref="B64:B65"/>
    <mergeCell ref="B86:B87"/>
    <mergeCell ref="C64:D64"/>
    <mergeCell ref="F64:G64"/>
    <mergeCell ref="F86:G86"/>
    <mergeCell ref="C86:D8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8"/>
  <sheetViews>
    <sheetView rightToLeft="1" topLeftCell="L29" zoomScale="80" zoomScaleNormal="80" workbookViewId="0">
      <selection activeCell="I63" sqref="I63"/>
    </sheetView>
  </sheetViews>
  <sheetFormatPr defaultRowHeight="14.25" x14ac:dyDescent="0.2"/>
  <cols>
    <col min="1" max="1" width="10.25" customWidth="1"/>
    <col min="2" max="2" width="23.375" customWidth="1"/>
    <col min="3" max="3" width="17.125" customWidth="1"/>
    <col min="4" max="4" width="15" customWidth="1"/>
    <col min="5" max="5" width="17.25" customWidth="1"/>
    <col min="6" max="7" width="15" customWidth="1"/>
    <col min="8" max="8" width="5.75" customWidth="1"/>
    <col min="9" max="9" width="32.25" bestFit="1" customWidth="1"/>
    <col min="10" max="10" width="17.375" customWidth="1"/>
  </cols>
  <sheetData>
    <row r="3" spans="1:6" s="56" customFormat="1" ht="27.75" x14ac:dyDescent="0.7">
      <c r="C3" s="6" t="s">
        <v>33</v>
      </c>
    </row>
    <row r="4" spans="1:6" ht="27.75" x14ac:dyDescent="0.7">
      <c r="B4" s="69"/>
      <c r="C4" s="168">
        <v>44593</v>
      </c>
      <c r="D4" s="148">
        <v>44228</v>
      </c>
      <c r="E4" s="56"/>
      <c r="F4" s="56"/>
    </row>
    <row r="5" spans="1:6" ht="21" customHeight="1" x14ac:dyDescent="0.7">
      <c r="B5" s="55" t="s">
        <v>57</v>
      </c>
      <c r="C5" s="29">
        <v>28891.611735008468</v>
      </c>
      <c r="D5" s="29">
        <v>20198.817462679352</v>
      </c>
      <c r="E5" s="56"/>
      <c r="F5" s="56"/>
    </row>
    <row r="6" spans="1:6" ht="17.45" customHeight="1" thickBot="1" x14ac:dyDescent="0.75">
      <c r="B6" s="156" t="s">
        <v>56</v>
      </c>
      <c r="C6" s="91">
        <v>3566.4119999999998</v>
      </c>
      <c r="D6" s="91">
        <v>3172.8249999999998</v>
      </c>
      <c r="E6" s="56"/>
      <c r="F6" s="56"/>
    </row>
    <row r="7" spans="1:6" s="56" customFormat="1" ht="27.75" x14ac:dyDescent="0.7">
      <c r="B7" s="194"/>
      <c r="C7" s="194"/>
      <c r="D7" s="194"/>
    </row>
    <row r="8" spans="1:6" s="56" customFormat="1" ht="27.75" x14ac:dyDescent="0.7"/>
    <row r="9" spans="1:6" ht="27.75" x14ac:dyDescent="0.7">
      <c r="A9" s="56"/>
      <c r="B9" s="56"/>
      <c r="C9" s="56"/>
      <c r="D9" s="56"/>
      <c r="E9" s="56"/>
    </row>
    <row r="10" spans="1:6" ht="27.75" x14ac:dyDescent="0.7">
      <c r="A10" s="56"/>
      <c r="B10" s="56"/>
      <c r="C10" s="56"/>
      <c r="D10" s="56"/>
      <c r="E10" s="56"/>
    </row>
    <row r="11" spans="1:6" ht="27.75" x14ac:dyDescent="0.7">
      <c r="A11" s="56"/>
      <c r="B11" s="56"/>
      <c r="C11" s="56"/>
      <c r="D11" s="56"/>
      <c r="E11" s="56"/>
    </row>
    <row r="12" spans="1:6" ht="27.75" x14ac:dyDescent="0.7">
      <c r="A12" s="56"/>
      <c r="B12" s="56"/>
      <c r="C12" s="56"/>
      <c r="D12" s="56"/>
      <c r="E12" s="56"/>
    </row>
    <row r="16" spans="1:6" ht="23.25" x14ac:dyDescent="0.2">
      <c r="E16" s="31"/>
    </row>
    <row r="17" spans="2:10" ht="23.25" x14ac:dyDescent="0.2">
      <c r="E17" s="32"/>
      <c r="J17" s="181">
        <f>C19</f>
        <v>44593</v>
      </c>
    </row>
    <row r="18" spans="2:10" ht="46.5" x14ac:dyDescent="0.2">
      <c r="B18" s="59"/>
      <c r="C18" s="302" t="s">
        <v>33</v>
      </c>
      <c r="D18" s="302"/>
      <c r="E18" s="302"/>
      <c r="F18" s="302"/>
      <c r="J18" s="149" t="s">
        <v>47</v>
      </c>
    </row>
    <row r="19" spans="2:10" ht="23.25" x14ac:dyDescent="0.2">
      <c r="B19" s="69"/>
      <c r="C19" s="181">
        <f>C4</f>
        <v>44593</v>
      </c>
      <c r="D19" s="148"/>
      <c r="E19" s="181">
        <f>D4</f>
        <v>44228</v>
      </c>
      <c r="F19" s="148"/>
    </row>
    <row r="20" spans="2:10" ht="46.5" x14ac:dyDescent="0.2">
      <c r="B20" s="147" t="s">
        <v>36</v>
      </c>
      <c r="C20" s="149" t="s">
        <v>47</v>
      </c>
      <c r="D20" s="149" t="s">
        <v>34</v>
      </c>
      <c r="E20" s="149" t="s">
        <v>45</v>
      </c>
      <c r="F20" s="147" t="s">
        <v>34</v>
      </c>
      <c r="I20" s="147" t="s">
        <v>36</v>
      </c>
      <c r="J20" s="149" t="s">
        <v>34</v>
      </c>
    </row>
    <row r="21" spans="2:10" ht="23.25" x14ac:dyDescent="0.2">
      <c r="B21" s="19" t="s">
        <v>37</v>
      </c>
      <c r="C21" s="29">
        <v>2310.5630160427804</v>
      </c>
      <c r="D21" s="93">
        <f>C21/$C$25</f>
        <v>0.64786766532940687</v>
      </c>
      <c r="E21" s="29">
        <v>2061.4065508678468</v>
      </c>
      <c r="F21" s="93">
        <f>E21/$E$25</f>
        <v>0.64970698064590593</v>
      </c>
      <c r="I21" s="19" t="s">
        <v>37</v>
      </c>
      <c r="J21" s="93">
        <f>D21</f>
        <v>0.64786766532940687</v>
      </c>
    </row>
    <row r="22" spans="2:10" ht="23.25" x14ac:dyDescent="0.2">
      <c r="B22" s="19" t="s">
        <v>38</v>
      </c>
      <c r="C22" s="29">
        <v>454.26439978609631</v>
      </c>
      <c r="D22" s="93">
        <f>C22/$C$25</f>
        <v>0.12737294507367525</v>
      </c>
      <c r="E22" s="29">
        <v>402.69507394741368</v>
      </c>
      <c r="F22" s="93">
        <f>E22/$E$25</f>
        <v>0.12692003938049329</v>
      </c>
      <c r="I22" s="19" t="s">
        <v>39</v>
      </c>
      <c r="J22" s="93">
        <f>D23</f>
        <v>0.16190975692096149</v>
      </c>
    </row>
    <row r="23" spans="2:10" ht="23.25" x14ac:dyDescent="0.2">
      <c r="B23" s="19" t="s">
        <v>39</v>
      </c>
      <c r="C23" s="29">
        <v>577.43690000000004</v>
      </c>
      <c r="D23" s="93">
        <f>C23/$C$25</f>
        <v>0.16190975692096149</v>
      </c>
      <c r="E23" s="29">
        <v>514.55100000000004</v>
      </c>
      <c r="F23" s="93">
        <f>E23/$E$25</f>
        <v>0.16217440293744534</v>
      </c>
      <c r="I23" s="19" t="s">
        <v>38</v>
      </c>
      <c r="J23" s="93">
        <f>D22</f>
        <v>0.12737294507367525</v>
      </c>
    </row>
    <row r="24" spans="2:10" ht="23.25" x14ac:dyDescent="0.2">
      <c r="B24" s="19" t="s">
        <v>40</v>
      </c>
      <c r="C24" s="29">
        <v>224.14768417112299</v>
      </c>
      <c r="D24" s="93">
        <f>C24/$C$25</f>
        <v>6.2849632675956391E-2</v>
      </c>
      <c r="E24" s="29">
        <v>194.17237518473965</v>
      </c>
      <c r="F24" s="93">
        <f>E24/$E$25</f>
        <v>6.119857703615536E-2</v>
      </c>
      <c r="I24" s="19" t="s">
        <v>40</v>
      </c>
      <c r="J24" s="93">
        <f>D24</f>
        <v>6.2849632675956391E-2</v>
      </c>
    </row>
    <row r="25" spans="2:10" ht="25.5" thickBot="1" x14ac:dyDescent="0.25">
      <c r="B25" s="33" t="s">
        <v>28</v>
      </c>
      <c r="C25" s="34">
        <f>SUM(C21:C24)</f>
        <v>3566.4119999999998</v>
      </c>
      <c r="D25" s="42">
        <f>SUM(D21:D24)</f>
        <v>1</v>
      </c>
      <c r="E25" s="34">
        <f>SUM(E21:E24)</f>
        <v>3172.8250000000003</v>
      </c>
      <c r="F25" s="57">
        <f>SUM(F21:F24)</f>
        <v>0.99999999999999989</v>
      </c>
      <c r="I25" s="33" t="s">
        <v>28</v>
      </c>
      <c r="J25" s="42">
        <f>SUM(J21:J24)</f>
        <v>1</v>
      </c>
    </row>
    <row r="26" spans="2:10" s="90" customFormat="1" ht="24.75" x14ac:dyDescent="0.2">
      <c r="B26" s="87"/>
      <c r="C26"/>
      <c r="D26"/>
      <c r="E26"/>
      <c r="F26" s="89"/>
      <c r="I26" s="87"/>
      <c r="J26" s="88"/>
    </row>
    <row r="27" spans="2:10" s="90" customFormat="1" ht="24.75" x14ac:dyDescent="0.2">
      <c r="B27" s="87"/>
      <c r="C27"/>
      <c r="D27"/>
      <c r="E27"/>
      <c r="F27" s="89"/>
      <c r="I27" s="87"/>
      <c r="J27" s="181">
        <f>E19</f>
        <v>44228</v>
      </c>
    </row>
    <row r="28" spans="2:10" ht="46.5" x14ac:dyDescent="0.2">
      <c r="J28" s="149" t="s">
        <v>45</v>
      </c>
    </row>
    <row r="29" spans="2:10" ht="23.25" x14ac:dyDescent="0.2">
      <c r="I29" s="69" t="s">
        <v>36</v>
      </c>
      <c r="J29" s="147" t="s">
        <v>34</v>
      </c>
    </row>
    <row r="30" spans="2:10" ht="23.25" hidden="1" x14ac:dyDescent="0.2">
      <c r="B30" s="59"/>
      <c r="C30" s="302" t="s">
        <v>33</v>
      </c>
      <c r="D30" s="302"/>
      <c r="E30" s="302"/>
      <c r="F30" s="302"/>
      <c r="J30" s="52">
        <f>I30/$E$25</f>
        <v>0</v>
      </c>
    </row>
    <row r="31" spans="2:10" ht="23.25" hidden="1" x14ac:dyDescent="0.2">
      <c r="B31" s="69"/>
      <c r="C31" s="148" t="s">
        <v>65</v>
      </c>
      <c r="D31" s="148"/>
      <c r="E31" s="148" t="s">
        <v>64</v>
      </c>
      <c r="F31" s="148"/>
      <c r="J31" s="52">
        <f>I31/$E$25</f>
        <v>0</v>
      </c>
    </row>
    <row r="32" spans="2:10" ht="46.5" hidden="1" x14ac:dyDescent="0.2">
      <c r="B32" s="69" t="s">
        <v>36</v>
      </c>
      <c r="C32" s="149" t="s">
        <v>47</v>
      </c>
      <c r="D32" s="149" t="s">
        <v>34</v>
      </c>
      <c r="E32" s="149" t="s">
        <v>45</v>
      </c>
      <c r="F32" s="147" t="s">
        <v>34</v>
      </c>
      <c r="J32" s="52">
        <f>I32/$E$25</f>
        <v>0</v>
      </c>
    </row>
    <row r="33" spans="2:10" ht="23.25" hidden="1" x14ac:dyDescent="0.2">
      <c r="B33" s="19" t="s">
        <v>37</v>
      </c>
      <c r="C33" s="62"/>
      <c r="D33" s="155"/>
      <c r="E33" s="62"/>
      <c r="F33" s="155"/>
      <c r="J33" s="52">
        <f>I33/$E$25</f>
        <v>0</v>
      </c>
    </row>
    <row r="34" spans="2:10" ht="24" hidden="1" thickBot="1" x14ac:dyDescent="0.25">
      <c r="B34" s="19" t="s">
        <v>38</v>
      </c>
      <c r="C34" s="62"/>
      <c r="D34" s="155"/>
      <c r="E34" s="62"/>
      <c r="F34" s="155"/>
      <c r="J34" s="57">
        <f>SUM(J30:J33)</f>
        <v>0</v>
      </c>
    </row>
    <row r="35" spans="2:10" ht="23.25" hidden="1" x14ac:dyDescent="0.2">
      <c r="B35" s="19" t="s">
        <v>39</v>
      </c>
      <c r="C35" s="62"/>
      <c r="D35" s="155"/>
      <c r="E35" s="62"/>
      <c r="F35" s="155"/>
    </row>
    <row r="36" spans="2:10" ht="23.25" hidden="1" x14ac:dyDescent="0.2">
      <c r="B36" s="19" t="s">
        <v>40</v>
      </c>
      <c r="C36" s="62"/>
      <c r="D36" s="155"/>
      <c r="E36" s="62"/>
      <c r="F36" s="155"/>
    </row>
    <row r="37" spans="2:10" ht="25.5" hidden="1" thickBot="1" x14ac:dyDescent="0.25">
      <c r="B37" s="33" t="s">
        <v>28</v>
      </c>
      <c r="C37" s="24">
        <f>SUM(C33:C36)</f>
        <v>0</v>
      </c>
      <c r="D37" s="57">
        <v>1</v>
      </c>
      <c r="E37" s="24">
        <f>SUM(E33:E36)</f>
        <v>0</v>
      </c>
      <c r="F37" s="57">
        <v>1</v>
      </c>
    </row>
    <row r="38" spans="2:10" ht="23.25" x14ac:dyDescent="0.2">
      <c r="I38" s="19" t="s">
        <v>37</v>
      </c>
      <c r="J38" s="93">
        <f>F21</f>
        <v>0.64970698064590593</v>
      </c>
    </row>
    <row r="39" spans="2:10" ht="23.25" x14ac:dyDescent="0.2">
      <c r="I39" s="19" t="s">
        <v>39</v>
      </c>
      <c r="J39" s="93">
        <f>F23</f>
        <v>0.16217440293744534</v>
      </c>
    </row>
    <row r="40" spans="2:10" ht="23.25" x14ac:dyDescent="0.2">
      <c r="I40" s="19" t="s">
        <v>38</v>
      </c>
      <c r="J40" s="93">
        <f>F22</f>
        <v>0.12692003938049329</v>
      </c>
    </row>
    <row r="41" spans="2:10" ht="23.25" x14ac:dyDescent="0.2">
      <c r="I41" s="19" t="s">
        <v>40</v>
      </c>
      <c r="J41" s="93">
        <f>F24</f>
        <v>6.119857703615536E-2</v>
      </c>
    </row>
    <row r="42" spans="2:10" ht="15" customHeight="1" thickBot="1" x14ac:dyDescent="0.25">
      <c r="B42" s="58"/>
      <c r="C42" s="281" t="s">
        <v>33</v>
      </c>
      <c r="D42" s="281"/>
      <c r="E42" s="281"/>
      <c r="F42" s="281"/>
      <c r="I42" s="33" t="s">
        <v>28</v>
      </c>
      <c r="J42" s="57">
        <f>SUM(J38:J41)</f>
        <v>1</v>
      </c>
    </row>
    <row r="43" spans="2:10" ht="23.25" x14ac:dyDescent="0.2">
      <c r="B43" s="58"/>
      <c r="C43" s="181">
        <f>C4</f>
        <v>44593</v>
      </c>
      <c r="D43" s="148"/>
      <c r="E43" s="181">
        <f>D4</f>
        <v>44228</v>
      </c>
      <c r="F43" s="148"/>
    </row>
    <row r="44" spans="2:10" ht="46.5" x14ac:dyDescent="0.2">
      <c r="B44" s="148" t="s">
        <v>36</v>
      </c>
      <c r="C44" s="149" t="s">
        <v>46</v>
      </c>
      <c r="D44" s="149" t="s">
        <v>35</v>
      </c>
      <c r="E44" s="149" t="s">
        <v>48</v>
      </c>
      <c r="F44" s="147" t="s">
        <v>35</v>
      </c>
      <c r="J44" s="148">
        <f>C43</f>
        <v>44593</v>
      </c>
    </row>
    <row r="45" spans="2:10" ht="23.25" customHeight="1" x14ac:dyDescent="0.2">
      <c r="B45" s="19" t="s">
        <v>37</v>
      </c>
      <c r="C45" s="29">
        <v>17492.258248243477</v>
      </c>
      <c r="D45" s="93">
        <f>C45/$C$49</f>
        <v>0.60544418250809462</v>
      </c>
      <c r="E45" s="29">
        <v>12351.512341932632</v>
      </c>
      <c r="F45" s="93">
        <f>E45/$E$49</f>
        <v>0.61149680493692693</v>
      </c>
      <c r="J45" s="149" t="s">
        <v>46</v>
      </c>
    </row>
    <row r="46" spans="2:10" ht="23.25" x14ac:dyDescent="0.2">
      <c r="B46" s="19" t="s">
        <v>38</v>
      </c>
      <c r="C46" s="29">
        <v>3925.1683051030218</v>
      </c>
      <c r="D46" s="93">
        <f>C46/$C$49</f>
        <v>0.13585840558513482</v>
      </c>
      <c r="E46" s="29">
        <v>2752.9387869041616</v>
      </c>
      <c r="F46" s="93">
        <f>E46/$E$49</f>
        <v>0.13629207709761573</v>
      </c>
      <c r="I46" s="148" t="s">
        <v>36</v>
      </c>
      <c r="J46" s="149" t="s">
        <v>35</v>
      </c>
    </row>
    <row r="47" spans="2:10" ht="23.25" x14ac:dyDescent="0.2">
      <c r="B47" s="19" t="s">
        <v>39</v>
      </c>
      <c r="C47" s="29">
        <v>5551.9541313188938</v>
      </c>
      <c r="D47" s="93">
        <f>C47/$C$49</f>
        <v>0.19216491562467919</v>
      </c>
      <c r="E47" s="29">
        <v>3716.7268274705939</v>
      </c>
      <c r="F47" s="93">
        <f>E47/$E$49</f>
        <v>0.18400714964318379</v>
      </c>
      <c r="I47" s="19" t="s">
        <v>37</v>
      </c>
      <c r="J47" s="93">
        <f>D45</f>
        <v>0.60544418250809462</v>
      </c>
    </row>
    <row r="48" spans="2:10" ht="23.25" x14ac:dyDescent="0.2">
      <c r="B48" s="19" t="s">
        <v>40</v>
      </c>
      <c r="C48" s="29">
        <v>1922.2310503430776</v>
      </c>
      <c r="D48" s="93">
        <f>C48/$C$49</f>
        <v>6.6532496282091333E-2</v>
      </c>
      <c r="E48" s="29">
        <v>1377.6395063719665</v>
      </c>
      <c r="F48" s="93">
        <f>E48/$E$49</f>
        <v>6.8203968322273448E-2</v>
      </c>
      <c r="I48" s="19" t="s">
        <v>39</v>
      </c>
      <c r="J48" s="93">
        <f>D47</f>
        <v>0.19216491562467919</v>
      </c>
    </row>
    <row r="49" spans="2:10" ht="25.5" thickBot="1" x14ac:dyDescent="0.25">
      <c r="B49" s="33" t="s">
        <v>28</v>
      </c>
      <c r="C49" s="34">
        <f>SUM(C45:C48)</f>
        <v>28891.611735008471</v>
      </c>
      <c r="D49" s="42">
        <f>SUM(D45:D48)</f>
        <v>1</v>
      </c>
      <c r="E49" s="34">
        <f>SUM(E45:E48)</f>
        <v>20198.817462679355</v>
      </c>
      <c r="F49" s="42">
        <f>SUM(F45:F48)</f>
        <v>0.99999999999999989</v>
      </c>
      <c r="I49" s="19" t="s">
        <v>38</v>
      </c>
      <c r="J49" s="93">
        <f>D46</f>
        <v>0.13585840558513482</v>
      </c>
    </row>
    <row r="50" spans="2:10" ht="23.25" x14ac:dyDescent="0.2">
      <c r="I50" s="19" t="s">
        <v>40</v>
      </c>
      <c r="J50" s="93">
        <f>D48</f>
        <v>6.6532496282091333E-2</v>
      </c>
    </row>
    <row r="51" spans="2:10" ht="25.5" thickBot="1" x14ac:dyDescent="0.25">
      <c r="I51" s="33" t="s">
        <v>28</v>
      </c>
      <c r="J51" s="42">
        <f>SUM(J47:J50)</f>
        <v>1</v>
      </c>
    </row>
    <row r="53" spans="2:10" ht="23.25" x14ac:dyDescent="0.2">
      <c r="J53" s="148">
        <f>E43</f>
        <v>44228</v>
      </c>
    </row>
    <row r="54" spans="2:10" ht="46.5" x14ac:dyDescent="0.2">
      <c r="J54" s="149" t="s">
        <v>48</v>
      </c>
    </row>
    <row r="55" spans="2:10" ht="23.25" x14ac:dyDescent="0.2">
      <c r="I55" s="148" t="s">
        <v>36</v>
      </c>
      <c r="J55" s="147" t="s">
        <v>35</v>
      </c>
    </row>
    <row r="56" spans="2:10" ht="23.25" x14ac:dyDescent="0.2">
      <c r="I56" s="19" t="s">
        <v>37</v>
      </c>
      <c r="J56" s="93">
        <f>F45</f>
        <v>0.61149680493692693</v>
      </c>
    </row>
    <row r="57" spans="2:10" ht="23.25" x14ac:dyDescent="0.2">
      <c r="I57" s="19" t="s">
        <v>39</v>
      </c>
      <c r="J57" s="93">
        <f>F46</f>
        <v>0.13629207709761573</v>
      </c>
    </row>
    <row r="58" spans="2:10" ht="23.25" x14ac:dyDescent="0.2">
      <c r="I58" s="19" t="s">
        <v>38</v>
      </c>
      <c r="J58" s="93">
        <f>F47</f>
        <v>0.18400714964318379</v>
      </c>
    </row>
    <row r="59" spans="2:10" ht="23.25" x14ac:dyDescent="0.2">
      <c r="I59" s="19" t="s">
        <v>40</v>
      </c>
      <c r="J59" s="93">
        <f>F48</f>
        <v>6.8203968322273448E-2</v>
      </c>
    </row>
    <row r="60" spans="2:10" ht="25.5" thickBot="1" x14ac:dyDescent="0.25">
      <c r="I60" s="33" t="s">
        <v>28</v>
      </c>
      <c r="J60" s="42">
        <f>SUM(J56:J59)</f>
        <v>0.99999999999999989</v>
      </c>
    </row>
    <row r="62" spans="2:10" ht="27.75" x14ac:dyDescent="0.7">
      <c r="B62" s="53"/>
      <c r="C62" s="54"/>
      <c r="D62" s="54"/>
    </row>
    <row r="64" spans="2:10" ht="23.25" x14ac:dyDescent="0.2">
      <c r="E64" s="31"/>
    </row>
    <row r="65" spans="2:10" ht="23.25" x14ac:dyDescent="0.2">
      <c r="B65" s="69" t="s">
        <v>32</v>
      </c>
      <c r="C65" s="181">
        <f>C4</f>
        <v>44593</v>
      </c>
      <c r="D65" s="148"/>
      <c r="E65" s="181">
        <f>D4</f>
        <v>44228</v>
      </c>
      <c r="F65" s="148"/>
      <c r="J65" s="148">
        <f>C65</f>
        <v>44593</v>
      </c>
    </row>
    <row r="66" spans="2:10" ht="46.5" x14ac:dyDescent="0.2">
      <c r="B66" s="69"/>
      <c r="C66" s="149" t="s">
        <v>47</v>
      </c>
      <c r="D66" s="149" t="s">
        <v>35</v>
      </c>
      <c r="E66" s="149" t="s">
        <v>47</v>
      </c>
      <c r="F66" s="149" t="s">
        <v>35</v>
      </c>
      <c r="I66" s="69" t="s">
        <v>32</v>
      </c>
      <c r="J66" s="149" t="s">
        <v>47</v>
      </c>
    </row>
    <row r="67" spans="2:10" ht="23.25" x14ac:dyDescent="0.2">
      <c r="B67" s="19" t="s">
        <v>42</v>
      </c>
      <c r="C67" s="29">
        <v>1812.45</v>
      </c>
      <c r="D67" s="93">
        <f>C67/$C$71</f>
        <v>0.50819983782019573</v>
      </c>
      <c r="E67" s="29">
        <v>1654.4860000000001</v>
      </c>
      <c r="F67" s="93">
        <f>E67/$E$71</f>
        <v>0.52145517007713948</v>
      </c>
      <c r="G67" s="190"/>
      <c r="I67" s="69"/>
      <c r="J67" s="149" t="s">
        <v>35</v>
      </c>
    </row>
    <row r="68" spans="2:10" ht="23.25" x14ac:dyDescent="0.2">
      <c r="B68" s="19" t="s">
        <v>43</v>
      </c>
      <c r="C68" s="29">
        <v>94.421000000000006</v>
      </c>
      <c r="D68" s="93">
        <f>C68/$C$71</f>
        <v>2.6475067939430441E-2</v>
      </c>
      <c r="E68" s="29">
        <v>88.584999999999994</v>
      </c>
      <c r="F68" s="93">
        <f>E68/$E$71</f>
        <v>2.7919913641628515E-2</v>
      </c>
      <c r="G68" s="191"/>
      <c r="I68" s="19" t="s">
        <v>42</v>
      </c>
      <c r="J68" s="93">
        <f>D67</f>
        <v>0.50819983782019573</v>
      </c>
    </row>
    <row r="69" spans="2:10" ht="23.25" x14ac:dyDescent="0.2">
      <c r="B69" s="19" t="s">
        <v>44</v>
      </c>
      <c r="C69" s="29">
        <v>153.702</v>
      </c>
      <c r="D69" s="93">
        <f>C69/$C$71</f>
        <v>4.3097095904791702E-2</v>
      </c>
      <c r="E69" s="29">
        <v>147.06800000000001</v>
      </c>
      <c r="F69" s="93">
        <f>E69/$E$71</f>
        <v>4.6352383128599912E-2</v>
      </c>
      <c r="G69" s="190"/>
      <c r="I69" s="19" t="s">
        <v>55</v>
      </c>
      <c r="J69" s="93">
        <f>D70</f>
        <v>0.42222799833558206</v>
      </c>
    </row>
    <row r="70" spans="2:10" ht="23.25" x14ac:dyDescent="0.2">
      <c r="B70" s="19" t="s">
        <v>55</v>
      </c>
      <c r="C70" s="29">
        <v>1505.8389999999999</v>
      </c>
      <c r="D70" s="93">
        <f>C70/$C$71</f>
        <v>0.42222799833558206</v>
      </c>
      <c r="E70" s="29">
        <v>1282.6859999999999</v>
      </c>
      <c r="F70" s="93">
        <f>E70/$E$71</f>
        <v>0.40427253315263212</v>
      </c>
      <c r="G70" s="191"/>
      <c r="I70" s="19" t="s">
        <v>44</v>
      </c>
      <c r="J70" s="93">
        <f>D69</f>
        <v>4.3097095904791702E-2</v>
      </c>
    </row>
    <row r="71" spans="2:10" ht="24" thickBot="1" x14ac:dyDescent="0.25">
      <c r="B71" s="34" t="s">
        <v>14</v>
      </c>
      <c r="C71" s="34">
        <f>SUM(C67:C70)</f>
        <v>3566.4120000000003</v>
      </c>
      <c r="D71" s="42">
        <f>SUM(D67:D70)</f>
        <v>1</v>
      </c>
      <c r="E71" s="34">
        <f>SUM(E67:E70)</f>
        <v>3172.8249999999998</v>
      </c>
      <c r="F71" s="42">
        <v>1</v>
      </c>
      <c r="I71" s="19" t="s">
        <v>43</v>
      </c>
      <c r="J71" s="93">
        <f>D68</f>
        <v>2.6475067939430441E-2</v>
      </c>
    </row>
    <row r="72" spans="2:10" ht="24" thickBot="1" x14ac:dyDescent="0.25">
      <c r="E72" s="31"/>
      <c r="I72" s="34" t="s">
        <v>14</v>
      </c>
      <c r="J72" s="42">
        <f>SUM(J68:J71)</f>
        <v>1</v>
      </c>
    </row>
    <row r="73" spans="2:10" ht="23.25" x14ac:dyDescent="0.2">
      <c r="E73" s="31"/>
    </row>
    <row r="74" spans="2:10" ht="23.25" x14ac:dyDescent="0.2">
      <c r="B74" s="69" t="s">
        <v>32</v>
      </c>
      <c r="C74" s="181">
        <f>C4</f>
        <v>44593</v>
      </c>
      <c r="D74" s="148"/>
      <c r="E74" s="181">
        <f>D4</f>
        <v>44228</v>
      </c>
      <c r="F74" s="148"/>
    </row>
    <row r="75" spans="2:10" ht="46.5" x14ac:dyDescent="0.2">
      <c r="B75" s="69"/>
      <c r="C75" s="149" t="s">
        <v>46</v>
      </c>
      <c r="D75" s="149" t="s">
        <v>35</v>
      </c>
      <c r="E75" s="149" t="s">
        <v>48</v>
      </c>
      <c r="F75" s="147" t="s">
        <v>35</v>
      </c>
      <c r="J75" s="148">
        <f>E65</f>
        <v>44228</v>
      </c>
    </row>
    <row r="76" spans="2:10" ht="29.45" customHeight="1" x14ac:dyDescent="0.2">
      <c r="B76" s="19" t="s">
        <v>59</v>
      </c>
      <c r="C76" s="29">
        <v>10664.505980800997</v>
      </c>
      <c r="D76" s="93">
        <f>C76/$C$80</f>
        <v>0.36912118571352082</v>
      </c>
      <c r="E76" s="29">
        <v>7758.8739533419994</v>
      </c>
      <c r="F76" s="93">
        <f>E76/$E$80</f>
        <v>0.38412515820185017</v>
      </c>
      <c r="G76" s="192"/>
      <c r="J76" s="149" t="s">
        <v>47</v>
      </c>
    </row>
    <row r="77" spans="2:10" ht="23.25" x14ac:dyDescent="0.2">
      <c r="B77" s="19" t="s">
        <v>43</v>
      </c>
      <c r="C77" s="29">
        <v>793.59347510000009</v>
      </c>
      <c r="D77" s="93">
        <f>C77/$C$80</f>
        <v>2.7467954449158994E-2</v>
      </c>
      <c r="E77" s="29">
        <v>611.28969318000009</v>
      </c>
      <c r="F77" s="93">
        <f>E77/$E$80</f>
        <v>3.0263637676287668E-2</v>
      </c>
      <c r="G77" s="193"/>
      <c r="I77" s="69" t="s">
        <v>32</v>
      </c>
      <c r="J77" s="149" t="s">
        <v>35</v>
      </c>
    </row>
    <row r="78" spans="2:10" ht="23.25" x14ac:dyDescent="0.2">
      <c r="B78" s="19" t="s">
        <v>44</v>
      </c>
      <c r="C78" s="29">
        <v>805.32671460327447</v>
      </c>
      <c r="D78" s="93">
        <f>C78/$C$80</f>
        <v>2.7874066770302262E-2</v>
      </c>
      <c r="E78" s="29">
        <v>720.02433577777765</v>
      </c>
      <c r="F78" s="93">
        <f>E78/$E$80</f>
        <v>3.5646855916597171E-2</v>
      </c>
      <c r="G78" s="192"/>
      <c r="I78" s="19" t="s">
        <v>42</v>
      </c>
      <c r="J78" s="93">
        <f>F67</f>
        <v>0.52145517007713948</v>
      </c>
    </row>
    <row r="79" spans="2:10" ht="23.25" x14ac:dyDescent="0.2">
      <c r="B79" s="19" t="s">
        <v>55</v>
      </c>
      <c r="C79" s="29">
        <v>16628.185564504198</v>
      </c>
      <c r="D79" s="93">
        <f>C79/$C$80</f>
        <v>0.57553679306701799</v>
      </c>
      <c r="E79" s="29">
        <v>11108.629480379574</v>
      </c>
      <c r="F79" s="93">
        <f>E79/$E$80</f>
        <v>0.54996434820526496</v>
      </c>
      <c r="G79" s="193"/>
      <c r="I79" s="19" t="s">
        <v>55</v>
      </c>
      <c r="J79" s="93">
        <f>F70</f>
        <v>0.40427253315263212</v>
      </c>
    </row>
    <row r="80" spans="2:10" ht="24" thickBot="1" x14ac:dyDescent="0.25">
      <c r="B80" s="34" t="s">
        <v>14</v>
      </c>
      <c r="C80" s="34">
        <f>SUM(C76:C79)</f>
        <v>28891.611735008468</v>
      </c>
      <c r="D80" s="154">
        <f>SUM(D76:D79)</f>
        <v>1</v>
      </c>
      <c r="E80" s="34">
        <f>SUM(E76:E79)</f>
        <v>20198.817462679352</v>
      </c>
      <c r="F80" s="154">
        <f>SUM(F76:F79)</f>
        <v>1</v>
      </c>
      <c r="I80" s="19" t="s">
        <v>44</v>
      </c>
      <c r="J80" s="93">
        <f>F69</f>
        <v>4.6352383128599912E-2</v>
      </c>
    </row>
    <row r="81" spans="6:10" ht="23.25" x14ac:dyDescent="0.2">
      <c r="I81" s="19" t="s">
        <v>43</v>
      </c>
      <c r="J81" s="93">
        <f>F68</f>
        <v>2.7919913641628515E-2</v>
      </c>
    </row>
    <row r="82" spans="6:10" ht="24" thickBot="1" x14ac:dyDescent="0.25">
      <c r="I82" s="34" t="s">
        <v>14</v>
      </c>
      <c r="J82" s="154">
        <f>SUM(J78:J81)</f>
        <v>1</v>
      </c>
    </row>
    <row r="83" spans="6:10" x14ac:dyDescent="0.2">
      <c r="F83" s="75"/>
    </row>
    <row r="84" spans="6:10" x14ac:dyDescent="0.2">
      <c r="F84" s="75"/>
    </row>
    <row r="85" spans="6:10" x14ac:dyDescent="0.2">
      <c r="F85" s="75"/>
    </row>
    <row r="86" spans="6:10" x14ac:dyDescent="0.2">
      <c r="F86" s="75"/>
    </row>
    <row r="88" spans="6:10" ht="23.25" x14ac:dyDescent="0.2">
      <c r="J88" s="148">
        <f>C74</f>
        <v>44593</v>
      </c>
    </row>
    <row r="89" spans="6:10" ht="46.5" x14ac:dyDescent="0.2">
      <c r="J89" s="149" t="s">
        <v>46</v>
      </c>
    </row>
    <row r="90" spans="6:10" ht="23.25" x14ac:dyDescent="0.2">
      <c r="J90" s="149"/>
    </row>
    <row r="91" spans="6:10" ht="23.25" x14ac:dyDescent="0.2">
      <c r="I91" s="69" t="s">
        <v>32</v>
      </c>
      <c r="J91" s="149" t="s">
        <v>35</v>
      </c>
    </row>
    <row r="92" spans="6:10" ht="23.25" x14ac:dyDescent="0.2">
      <c r="I92" s="19" t="s">
        <v>55</v>
      </c>
      <c r="J92" s="93">
        <f>D79</f>
        <v>0.57553679306701799</v>
      </c>
    </row>
    <row r="93" spans="6:10" ht="23.25" x14ac:dyDescent="0.2">
      <c r="I93" s="19" t="s">
        <v>59</v>
      </c>
      <c r="J93" s="93">
        <f>D76</f>
        <v>0.36912118571352082</v>
      </c>
    </row>
    <row r="94" spans="6:10" ht="23.25" x14ac:dyDescent="0.2">
      <c r="I94" s="19" t="s">
        <v>44</v>
      </c>
      <c r="J94" s="93">
        <f>D78</f>
        <v>2.7874066770302262E-2</v>
      </c>
    </row>
    <row r="95" spans="6:10" ht="23.25" x14ac:dyDescent="0.2">
      <c r="I95" s="19" t="s">
        <v>43</v>
      </c>
      <c r="J95" s="93">
        <f>D77</f>
        <v>2.7467954449158994E-2</v>
      </c>
    </row>
    <row r="96" spans="6:10" ht="24" thickBot="1" x14ac:dyDescent="0.25">
      <c r="I96" s="34" t="s">
        <v>14</v>
      </c>
      <c r="J96" s="154">
        <f>SUM(J92:J95)</f>
        <v>1</v>
      </c>
    </row>
    <row r="100" spans="9:10" ht="23.25" x14ac:dyDescent="0.2">
      <c r="J100" s="148">
        <f>E74</f>
        <v>44228</v>
      </c>
    </row>
    <row r="101" spans="9:10" ht="46.5" x14ac:dyDescent="0.2">
      <c r="J101" s="149" t="s">
        <v>48</v>
      </c>
    </row>
    <row r="102" spans="9:10" ht="23.25" x14ac:dyDescent="0.2">
      <c r="J102" s="149"/>
    </row>
    <row r="103" spans="9:10" ht="23.25" x14ac:dyDescent="0.2">
      <c r="I103" s="69" t="s">
        <v>32</v>
      </c>
      <c r="J103" s="149" t="s">
        <v>35</v>
      </c>
    </row>
    <row r="104" spans="9:10" ht="23.25" x14ac:dyDescent="0.2">
      <c r="I104" s="19" t="s">
        <v>55</v>
      </c>
      <c r="J104" s="93">
        <f>F79</f>
        <v>0.54996434820526496</v>
      </c>
    </row>
    <row r="105" spans="9:10" ht="23.25" x14ac:dyDescent="0.2">
      <c r="I105" s="19" t="s">
        <v>59</v>
      </c>
      <c r="J105" s="93">
        <f>F76</f>
        <v>0.38412515820185017</v>
      </c>
    </row>
    <row r="106" spans="9:10" ht="23.25" x14ac:dyDescent="0.2">
      <c r="I106" s="19" t="s">
        <v>44</v>
      </c>
      <c r="J106" s="93">
        <f>F78</f>
        <v>3.5646855916597171E-2</v>
      </c>
    </row>
    <row r="107" spans="9:10" ht="23.25" x14ac:dyDescent="0.2">
      <c r="I107" s="19" t="s">
        <v>43</v>
      </c>
      <c r="J107" s="93">
        <f>F77</f>
        <v>3.0263637676287668E-2</v>
      </c>
    </row>
    <row r="108" spans="9:10" ht="24" thickBot="1" x14ac:dyDescent="0.25">
      <c r="I108" s="34" t="s">
        <v>14</v>
      </c>
      <c r="J108" s="154">
        <f>SUM(J104:J107)</f>
        <v>1</v>
      </c>
    </row>
  </sheetData>
  <sortState ref="I56:J59">
    <sortCondition descending="1" ref="J56:J59"/>
  </sortState>
  <mergeCells count="3">
    <mergeCell ref="C18:F18"/>
    <mergeCell ref="C30:F30"/>
    <mergeCell ref="C42:F4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8"/>
  <sheetViews>
    <sheetView rightToLeft="1" topLeftCell="H106" zoomScale="80" zoomScaleNormal="80" workbookViewId="0">
      <selection activeCell="B111" sqref="B111:D124"/>
    </sheetView>
  </sheetViews>
  <sheetFormatPr defaultRowHeight="14.25" x14ac:dyDescent="0.2"/>
  <cols>
    <col min="1" max="1" width="2.75" customWidth="1"/>
    <col min="2" max="2" width="48.625" customWidth="1"/>
    <col min="3" max="3" width="28" customWidth="1"/>
    <col min="4" max="4" width="21.125" customWidth="1"/>
    <col min="5" max="5" width="29.625" customWidth="1"/>
    <col min="6" max="6" width="46" customWidth="1"/>
    <col min="7" max="7" width="25.75" customWidth="1"/>
    <col min="8" max="8" width="47" customWidth="1"/>
    <col min="9" max="9" width="34.125" customWidth="1"/>
    <col min="10" max="10" width="16.125" customWidth="1"/>
    <col min="11" max="11" width="30.75" customWidth="1"/>
  </cols>
  <sheetData>
    <row r="2" spans="2:6" ht="29.25" customHeight="1" x14ac:dyDescent="0.75">
      <c r="B2" s="44" t="s">
        <v>185</v>
      </c>
      <c r="C2" s="44"/>
      <c r="D2" s="44"/>
    </row>
    <row r="3" spans="2:6" ht="24.75" x14ac:dyDescent="0.65">
      <c r="B3" s="45" t="s">
        <v>259</v>
      </c>
      <c r="C3" s="46"/>
      <c r="D3" s="46"/>
      <c r="E3" s="142"/>
    </row>
    <row r="4" spans="2:6" ht="31.9" customHeight="1" x14ac:dyDescent="0.2">
      <c r="B4" s="256" t="s">
        <v>7</v>
      </c>
      <c r="C4" s="264" t="s">
        <v>260</v>
      </c>
    </row>
    <row r="5" spans="2:6" ht="24" customHeight="1" x14ac:dyDescent="0.2">
      <c r="B5" s="47" t="s">
        <v>186</v>
      </c>
      <c r="C5" s="232">
        <v>197250</v>
      </c>
    </row>
    <row r="6" spans="2:6" ht="29.25" customHeight="1" thickBot="1" x14ac:dyDescent="0.25">
      <c r="B6" s="51" t="s">
        <v>187</v>
      </c>
      <c r="C6" s="209">
        <v>2119.504762569738</v>
      </c>
    </row>
    <row r="7" spans="2:6" x14ac:dyDescent="0.2">
      <c r="C7" s="73"/>
    </row>
    <row r="9" spans="2:6" ht="24.75" x14ac:dyDescent="0.65">
      <c r="B9" s="45"/>
      <c r="C9" s="248"/>
    </row>
    <row r="10" spans="2:6" ht="31.9" customHeight="1" x14ac:dyDescent="0.2">
      <c r="B10" s="256" t="s">
        <v>7</v>
      </c>
      <c r="C10" s="264" t="s">
        <v>261</v>
      </c>
    </row>
    <row r="11" spans="2:6" ht="25.5" customHeight="1" x14ac:dyDescent="0.2">
      <c r="B11" s="47" t="s">
        <v>186</v>
      </c>
      <c r="C11" s="232">
        <v>383872</v>
      </c>
      <c r="D11" s="112"/>
      <c r="E11" s="112"/>
    </row>
    <row r="12" spans="2:6" ht="28.5" customHeight="1" thickBot="1" x14ac:dyDescent="0.25">
      <c r="B12" s="51" t="s">
        <v>187</v>
      </c>
      <c r="C12" s="209">
        <v>4006.687107479509</v>
      </c>
      <c r="D12" s="71"/>
      <c r="E12" s="71"/>
      <c r="F12" t="s">
        <v>1</v>
      </c>
    </row>
    <row r="14" spans="2:6" x14ac:dyDescent="0.2">
      <c r="B14" s="189"/>
      <c r="C14" s="189"/>
    </row>
    <row r="15" spans="2:6" x14ac:dyDescent="0.2">
      <c r="C15" s="71"/>
      <c r="D15" s="112"/>
    </row>
    <row r="16" spans="2:6" ht="23.25" x14ac:dyDescent="0.2">
      <c r="C16" s="112"/>
      <c r="D16" s="71"/>
      <c r="E16" s="164"/>
      <c r="F16" s="164"/>
    </row>
    <row r="17" spans="2:7" ht="23.25" x14ac:dyDescent="0.2">
      <c r="E17" s="164"/>
      <c r="F17" s="212"/>
    </row>
    <row r="18" spans="2:7" ht="23.25" x14ac:dyDescent="0.2">
      <c r="E18" s="164"/>
      <c r="F18" s="212"/>
    </row>
    <row r="19" spans="2:7" ht="30" x14ac:dyDescent="0.75">
      <c r="B19" s="44" t="s">
        <v>262</v>
      </c>
      <c r="C19" s="44"/>
      <c r="D19" s="44"/>
      <c r="E19" s="164"/>
      <c r="F19" s="164"/>
    </row>
    <row r="20" spans="2:7" ht="24.75" x14ac:dyDescent="0.65">
      <c r="B20" s="45" t="s">
        <v>263</v>
      </c>
      <c r="C20" s="45"/>
      <c r="D20" s="164">
        <v>1000000</v>
      </c>
      <c r="E20" s="212"/>
      <c r="F20" s="45" t="s">
        <v>264</v>
      </c>
    </row>
    <row r="21" spans="2:7" ht="23.25" x14ac:dyDescent="0.2">
      <c r="B21" s="69" t="s">
        <v>188</v>
      </c>
      <c r="C21" s="303" t="s">
        <v>265</v>
      </c>
      <c r="D21" s="303"/>
      <c r="E21" s="164"/>
      <c r="F21" s="281" t="s">
        <v>188</v>
      </c>
      <c r="G21" s="303" t="s">
        <v>260</v>
      </c>
    </row>
    <row r="22" spans="2:7" ht="24" customHeight="1" x14ac:dyDescent="0.2">
      <c r="B22" s="69"/>
      <c r="C22" s="256" t="s">
        <v>189</v>
      </c>
      <c r="D22" s="256" t="s">
        <v>190</v>
      </c>
      <c r="E22" s="212"/>
      <c r="F22" s="281"/>
      <c r="G22" s="303"/>
    </row>
    <row r="23" spans="2:7" ht="24" customHeight="1" x14ac:dyDescent="0.2">
      <c r="B23" s="216" t="s">
        <v>191</v>
      </c>
      <c r="C23" s="64">
        <v>938.27467149987763</v>
      </c>
      <c r="D23" s="140">
        <f t="shared" ref="D23:D33" si="0">C23/$C$34</f>
        <v>0.44268580475482927</v>
      </c>
      <c r="E23" s="254"/>
      <c r="F23" s="216" t="s">
        <v>191</v>
      </c>
      <c r="G23" s="140">
        <v>0.44268580475482927</v>
      </c>
    </row>
    <row r="24" spans="2:7" ht="24" customHeight="1" x14ac:dyDescent="0.2">
      <c r="B24" s="216" t="s">
        <v>193</v>
      </c>
      <c r="C24" s="64">
        <v>743.64802406990009</v>
      </c>
      <c r="D24" s="140">
        <f t="shared" si="0"/>
        <v>0.3508593314828336</v>
      </c>
      <c r="E24" s="254"/>
      <c r="F24" s="216" t="s">
        <v>193</v>
      </c>
      <c r="G24" s="140">
        <v>0.3508593314828336</v>
      </c>
    </row>
    <row r="25" spans="2:7" ht="24" customHeight="1" x14ac:dyDescent="0.2">
      <c r="B25" s="216" t="s">
        <v>194</v>
      </c>
      <c r="C25" s="64">
        <v>94.687170549989006</v>
      </c>
      <c r="D25" s="140">
        <f t="shared" si="0"/>
        <v>4.4674195699937018E-2</v>
      </c>
      <c r="E25" s="254"/>
      <c r="F25" s="216" t="s">
        <v>194</v>
      </c>
      <c r="G25" s="140">
        <v>4.4674195699937018E-2</v>
      </c>
    </row>
    <row r="26" spans="2:7" ht="23.25" x14ac:dyDescent="0.2">
      <c r="B26" s="216" t="s">
        <v>253</v>
      </c>
      <c r="C26" s="64">
        <v>91.577086109974019</v>
      </c>
      <c r="D26" s="140">
        <f t="shared" si="0"/>
        <v>4.320683195773705E-2</v>
      </c>
      <c r="E26" s="254"/>
      <c r="F26" s="216" t="s">
        <v>253</v>
      </c>
      <c r="G26" s="140">
        <v>4.320683195773705E-2</v>
      </c>
    </row>
    <row r="27" spans="2:7" ht="24" customHeight="1" x14ac:dyDescent="0.2">
      <c r="B27" s="216" t="s">
        <v>195</v>
      </c>
      <c r="C27" s="64">
        <v>62.871932760000014</v>
      </c>
      <c r="D27" s="140">
        <f t="shared" si="0"/>
        <v>2.9663501526541795E-2</v>
      </c>
      <c r="E27" s="254"/>
      <c r="F27" s="216" t="s">
        <v>195</v>
      </c>
      <c r="G27" s="140">
        <v>2.9663501526541795E-2</v>
      </c>
    </row>
    <row r="28" spans="2:7" ht="24" customHeight="1" x14ac:dyDescent="0.2">
      <c r="B28" s="216" t="s">
        <v>214</v>
      </c>
      <c r="C28" s="64">
        <v>54.510210890000003</v>
      </c>
      <c r="D28" s="140">
        <f t="shared" si="0"/>
        <v>2.5718371504818201E-2</v>
      </c>
      <c r="E28" s="254"/>
      <c r="F28" s="216" t="s">
        <v>214</v>
      </c>
      <c r="G28" s="140">
        <v>2.5718371504818201E-2</v>
      </c>
    </row>
    <row r="29" spans="2:7" ht="23.25" customHeight="1" x14ac:dyDescent="0.2">
      <c r="B29" s="216" t="s">
        <v>197</v>
      </c>
      <c r="C29" s="64">
        <v>46.784198999996995</v>
      </c>
      <c r="D29" s="140">
        <f t="shared" si="0"/>
        <v>2.2073174746384965E-2</v>
      </c>
      <c r="E29" s="254"/>
      <c r="F29" s="216" t="s">
        <v>197</v>
      </c>
      <c r="G29" s="140">
        <v>2.2073174746384965E-2</v>
      </c>
    </row>
    <row r="30" spans="2:7" ht="21.75" customHeight="1" x14ac:dyDescent="0.2">
      <c r="B30" s="216" t="s">
        <v>198</v>
      </c>
      <c r="C30" s="64">
        <v>19.604385109999999</v>
      </c>
      <c r="D30" s="140">
        <f t="shared" si="0"/>
        <v>9.2495121767177252E-3</v>
      </c>
      <c r="E30" s="254"/>
      <c r="F30" s="216" t="s">
        <v>198</v>
      </c>
      <c r="G30" s="140">
        <v>9.2495121767177252E-3</v>
      </c>
    </row>
    <row r="31" spans="2:7" ht="23.25" x14ac:dyDescent="0.2">
      <c r="B31" s="216" t="s">
        <v>196</v>
      </c>
      <c r="C31" s="64">
        <v>18.78148727</v>
      </c>
      <c r="D31" s="140">
        <f t="shared" si="0"/>
        <v>8.8612621220199011E-3</v>
      </c>
      <c r="E31" s="254"/>
      <c r="F31" s="216" t="s">
        <v>196</v>
      </c>
      <c r="G31" s="140">
        <v>8.8612621220199011E-3</v>
      </c>
    </row>
    <row r="32" spans="2:7" ht="24" customHeight="1" x14ac:dyDescent="0.2">
      <c r="B32" s="216" t="s">
        <v>192</v>
      </c>
      <c r="C32" s="64">
        <v>15.20878229</v>
      </c>
      <c r="D32" s="140">
        <f t="shared" si="0"/>
        <v>7.1756301559617701E-3</v>
      </c>
      <c r="E32" s="254"/>
      <c r="F32" s="216" t="s">
        <v>192</v>
      </c>
      <c r="G32" s="140">
        <v>7.1756301559617701E-3</v>
      </c>
    </row>
    <row r="33" spans="2:7" ht="24.75" customHeight="1" x14ac:dyDescent="0.2">
      <c r="B33" s="216" t="s">
        <v>15</v>
      </c>
      <c r="C33" s="64">
        <v>33.556813019999993</v>
      </c>
      <c r="D33" s="140">
        <f t="shared" si="0"/>
        <v>1.5832383872218775E-2</v>
      </c>
      <c r="E33" s="254"/>
      <c r="F33" s="216" t="s">
        <v>15</v>
      </c>
      <c r="G33" s="140">
        <v>1.5832383872218775E-2</v>
      </c>
    </row>
    <row r="34" spans="2:7" ht="15.75" customHeight="1" thickBot="1" x14ac:dyDescent="0.25">
      <c r="B34" s="26" t="s">
        <v>14</v>
      </c>
      <c r="C34" s="233">
        <f>SUM(C23:C33)</f>
        <v>2119.5047625697375</v>
      </c>
      <c r="D34" s="141">
        <f>SUM(D23:D33)</f>
        <v>1</v>
      </c>
      <c r="E34" s="265"/>
      <c r="F34" s="26" t="s">
        <v>14</v>
      </c>
      <c r="G34" s="141">
        <f>SUM(G23:G33)</f>
        <v>1</v>
      </c>
    </row>
    <row r="35" spans="2:7" ht="15.75" customHeight="1" x14ac:dyDescent="0.2">
      <c r="E35" s="304"/>
    </row>
    <row r="36" spans="2:7" ht="25.15" customHeight="1" x14ac:dyDescent="0.2">
      <c r="E36" s="304"/>
    </row>
    <row r="37" spans="2:7" ht="28.5" customHeight="1" x14ac:dyDescent="0.2">
      <c r="D37">
        <v>1000000</v>
      </c>
      <c r="E37" s="265"/>
    </row>
    <row r="38" spans="2:7" ht="24" customHeight="1" x14ac:dyDescent="0.2">
      <c r="B38" s="281" t="s">
        <v>188</v>
      </c>
      <c r="C38" s="303" t="s">
        <v>266</v>
      </c>
      <c r="D38" s="303"/>
      <c r="E38" s="265"/>
      <c r="F38" s="302" t="s">
        <v>188</v>
      </c>
      <c r="G38" s="303" t="s">
        <v>261</v>
      </c>
    </row>
    <row r="39" spans="2:7" ht="22.5" customHeight="1" x14ac:dyDescent="0.2">
      <c r="B39" s="281"/>
      <c r="C39" s="256" t="s">
        <v>189</v>
      </c>
      <c r="D39" s="256" t="s">
        <v>190</v>
      </c>
      <c r="E39" s="249"/>
      <c r="F39" s="302"/>
      <c r="G39" s="303"/>
    </row>
    <row r="40" spans="2:7" ht="20.25" customHeight="1" x14ac:dyDescent="0.2">
      <c r="B40" s="216" t="s">
        <v>191</v>
      </c>
      <c r="C40" s="64">
        <v>1704.2723021897846</v>
      </c>
      <c r="D40" s="93">
        <f t="shared" ref="D40:D52" si="1">C40/$C$53</f>
        <v>0.42535821367673249</v>
      </c>
      <c r="E40" s="249"/>
      <c r="F40" s="216" t="s">
        <v>191</v>
      </c>
      <c r="G40" s="140">
        <v>0.42535821367673249</v>
      </c>
    </row>
    <row r="41" spans="2:7" ht="18.75" customHeight="1" x14ac:dyDescent="0.2">
      <c r="B41" s="216" t="s">
        <v>193</v>
      </c>
      <c r="C41" s="64">
        <v>1473.0334216698702</v>
      </c>
      <c r="D41" s="93">
        <f t="shared" si="1"/>
        <v>0.3676448089442973</v>
      </c>
      <c r="E41" s="249"/>
      <c r="F41" s="216" t="s">
        <v>193</v>
      </c>
      <c r="G41" s="140">
        <v>0.3676448089442973</v>
      </c>
    </row>
    <row r="42" spans="2:7" ht="18.75" customHeight="1" x14ac:dyDescent="0.2">
      <c r="B42" s="216" t="s">
        <v>194</v>
      </c>
      <c r="C42" s="64">
        <v>171.13334872997001</v>
      </c>
      <c r="D42" s="93">
        <f t="shared" si="1"/>
        <v>4.2712056883613701E-2</v>
      </c>
      <c r="E42" s="249"/>
      <c r="F42" s="216" t="s">
        <v>194</v>
      </c>
      <c r="G42" s="140">
        <v>4.2712056883613701E-2</v>
      </c>
    </row>
    <row r="43" spans="2:7" ht="20.25" customHeight="1" x14ac:dyDescent="0.2">
      <c r="B43" s="216" t="s">
        <v>253</v>
      </c>
      <c r="C43" s="64">
        <v>170.53088550988002</v>
      </c>
      <c r="D43" s="93">
        <f t="shared" si="1"/>
        <v>4.2561692015995925E-2</v>
      </c>
      <c r="E43" s="249"/>
      <c r="F43" s="216" t="s">
        <v>253</v>
      </c>
      <c r="G43" s="140">
        <v>4.2561692015995925E-2</v>
      </c>
    </row>
    <row r="44" spans="2:7" ht="21" customHeight="1" x14ac:dyDescent="0.2">
      <c r="B44" s="216" t="s">
        <v>214</v>
      </c>
      <c r="C44" s="64">
        <v>141.20177371</v>
      </c>
      <c r="D44" s="93">
        <f t="shared" si="1"/>
        <v>3.5241630199646046E-2</v>
      </c>
      <c r="E44" s="249"/>
      <c r="F44" s="216" t="s">
        <v>214</v>
      </c>
      <c r="G44" s="140">
        <v>3.5241630199646046E-2</v>
      </c>
    </row>
    <row r="45" spans="2:7" ht="19.5" customHeight="1" x14ac:dyDescent="0.2">
      <c r="B45" s="216" t="s">
        <v>195</v>
      </c>
      <c r="C45" s="64">
        <v>114.19088564000002</v>
      </c>
      <c r="D45" s="93">
        <f t="shared" si="1"/>
        <v>2.8500158731433491E-2</v>
      </c>
      <c r="E45" s="249"/>
      <c r="F45" s="216" t="s">
        <v>195</v>
      </c>
      <c r="G45" s="140">
        <v>2.8500158731433491E-2</v>
      </c>
    </row>
    <row r="46" spans="2:7" ht="18.75" customHeight="1" x14ac:dyDescent="0.2">
      <c r="B46" s="216" t="s">
        <v>197</v>
      </c>
      <c r="C46" s="64">
        <v>73.084722000005002</v>
      </c>
      <c r="D46" s="93">
        <f t="shared" si="1"/>
        <v>1.8240739321433216E-2</v>
      </c>
      <c r="E46" s="249"/>
      <c r="F46" s="216" t="s">
        <v>197</v>
      </c>
      <c r="G46" s="140">
        <v>1.8240739321433216E-2</v>
      </c>
    </row>
    <row r="47" spans="2:7" ht="21" customHeight="1" x14ac:dyDescent="0.2">
      <c r="B47" s="216" t="s">
        <v>196</v>
      </c>
      <c r="C47" s="64">
        <v>38.815209089999996</v>
      </c>
      <c r="D47" s="93">
        <f t="shared" si="1"/>
        <v>9.6876349987014589E-3</v>
      </c>
      <c r="E47" s="249"/>
      <c r="F47" s="216" t="s">
        <v>196</v>
      </c>
      <c r="G47" s="140">
        <v>9.6876349987014589E-3</v>
      </c>
    </row>
    <row r="48" spans="2:7" ht="18.75" customHeight="1" x14ac:dyDescent="0.2">
      <c r="B48" s="216" t="s">
        <v>198</v>
      </c>
      <c r="C48" s="64">
        <v>38.480793609999999</v>
      </c>
      <c r="D48" s="93">
        <f t="shared" si="1"/>
        <v>9.604170419117623E-3</v>
      </c>
      <c r="E48" s="249"/>
      <c r="F48" s="216" t="s">
        <v>198</v>
      </c>
      <c r="G48" s="140">
        <v>9.604170419117623E-3</v>
      </c>
    </row>
    <row r="49" spans="2:7" ht="21.75" customHeight="1" x14ac:dyDescent="0.2">
      <c r="B49" s="216" t="s">
        <v>192</v>
      </c>
      <c r="C49" s="64">
        <v>28.170190300000002</v>
      </c>
      <c r="D49" s="93">
        <f t="shared" si="1"/>
        <v>7.030814154255543E-3</v>
      </c>
      <c r="E49" s="249"/>
      <c r="F49" s="216" t="s">
        <v>192</v>
      </c>
      <c r="G49" s="140">
        <v>7.030814154255543E-3</v>
      </c>
    </row>
    <row r="50" spans="2:7" ht="21" customHeight="1" x14ac:dyDescent="0.2">
      <c r="B50" s="216" t="s">
        <v>207</v>
      </c>
      <c r="C50" s="64">
        <v>15.219486640000001</v>
      </c>
      <c r="D50" s="93">
        <f t="shared" si="1"/>
        <v>3.7985324539683758E-3</v>
      </c>
      <c r="E50" s="249"/>
      <c r="F50" s="216" t="s">
        <v>207</v>
      </c>
      <c r="G50" s="140">
        <v>3.7985324539683758E-3</v>
      </c>
    </row>
    <row r="51" spans="2:7" ht="19.5" customHeight="1" x14ac:dyDescent="0.2">
      <c r="B51" s="216" t="s">
        <v>199</v>
      </c>
      <c r="C51" s="64">
        <v>11.528699109999998</v>
      </c>
      <c r="D51" s="93">
        <f t="shared" si="1"/>
        <v>2.8773728547634718E-3</v>
      </c>
      <c r="E51" s="249"/>
      <c r="F51" s="216" t="s">
        <v>199</v>
      </c>
      <c r="G51" s="140">
        <v>2.8773728547634718E-3</v>
      </c>
    </row>
    <row r="52" spans="2:7" ht="20.25" customHeight="1" x14ac:dyDescent="0.2">
      <c r="B52" s="216" t="s">
        <v>15</v>
      </c>
      <c r="C52" s="64">
        <v>27.013708279999996</v>
      </c>
      <c r="D52" s="93">
        <f t="shared" si="1"/>
        <v>6.7421753460413826E-3</v>
      </c>
      <c r="E52" s="249"/>
      <c r="F52" s="216" t="s">
        <v>15</v>
      </c>
      <c r="G52" s="140">
        <v>6.7421753460413826E-3</v>
      </c>
    </row>
    <row r="53" spans="2:7" ht="19.5" customHeight="1" thickBot="1" x14ac:dyDescent="0.25">
      <c r="B53" s="26" t="s">
        <v>14</v>
      </c>
      <c r="C53" s="68">
        <f>SUM(C40:C52)</f>
        <v>4006.67542647951</v>
      </c>
      <c r="D53" s="141">
        <f>SUM(D40:D52)</f>
        <v>1.0000000000000002</v>
      </c>
      <c r="E53" s="249"/>
      <c r="F53" s="26" t="s">
        <v>14</v>
      </c>
      <c r="G53" s="141">
        <f>SUM(G40:G52)</f>
        <v>1.0000000000000002</v>
      </c>
    </row>
    <row r="54" spans="2:7" ht="19.5" customHeight="1" x14ac:dyDescent="0.2">
      <c r="E54" s="265"/>
      <c r="F54" s="212"/>
    </row>
    <row r="55" spans="2:7" ht="24.75" customHeight="1" x14ac:dyDescent="0.2">
      <c r="E55" s="265"/>
      <c r="F55" s="212"/>
    </row>
    <row r="56" spans="2:7" ht="24.75" customHeight="1" x14ac:dyDescent="0.2">
      <c r="E56" s="265"/>
      <c r="F56" s="212"/>
    </row>
    <row r="57" spans="2:7" ht="25.5" customHeight="1" x14ac:dyDescent="0.2">
      <c r="E57" s="265"/>
    </row>
    <row r="58" spans="2:7" ht="21.75" customHeight="1" x14ac:dyDescent="0.2">
      <c r="E58" s="265"/>
    </row>
    <row r="59" spans="2:7" ht="25.5" customHeight="1" x14ac:dyDescent="0.65">
      <c r="B59" s="108" t="s">
        <v>267</v>
      </c>
      <c r="D59">
        <v>1000000</v>
      </c>
    </row>
    <row r="60" spans="2:7" ht="39" customHeight="1" x14ac:dyDescent="0.2">
      <c r="B60" s="299" t="s">
        <v>18</v>
      </c>
      <c r="C60" s="300" t="s">
        <v>260</v>
      </c>
      <c r="D60" s="300"/>
      <c r="F60" s="299" t="s">
        <v>18</v>
      </c>
      <c r="G60" s="299" t="s">
        <v>17</v>
      </c>
    </row>
    <row r="61" spans="2:7" ht="21.75" customHeight="1" x14ac:dyDescent="0.2">
      <c r="B61" s="299"/>
      <c r="C61" s="61" t="s">
        <v>200</v>
      </c>
      <c r="D61" s="61" t="s">
        <v>17</v>
      </c>
      <c r="F61" s="299"/>
      <c r="G61" s="299"/>
    </row>
    <row r="62" spans="2:7" ht="21" customHeight="1" x14ac:dyDescent="0.2">
      <c r="B62" s="19" t="s">
        <v>218</v>
      </c>
      <c r="C62" s="64">
        <v>536.30380681999998</v>
      </c>
      <c r="D62" s="140">
        <f t="shared" ref="D62:D74" si="2">C62/$C$75</f>
        <v>0.3629116957425888</v>
      </c>
      <c r="F62" s="19" t="s">
        <v>218</v>
      </c>
      <c r="G62" s="93">
        <v>0.3629116957425888</v>
      </c>
    </row>
    <row r="63" spans="2:7" ht="21" customHeight="1" x14ac:dyDescent="0.2">
      <c r="B63" s="19" t="s">
        <v>219</v>
      </c>
      <c r="C63" s="64">
        <v>453.0192869</v>
      </c>
      <c r="D63" s="140">
        <f t="shared" si="2"/>
        <v>0.30655385160851012</v>
      </c>
      <c r="F63" s="19" t="s">
        <v>219</v>
      </c>
      <c r="G63" s="93">
        <v>0.30655385160851012</v>
      </c>
    </row>
    <row r="64" spans="2:7" ht="21.75" customHeight="1" x14ac:dyDescent="0.2">
      <c r="B64" s="19" t="s">
        <v>223</v>
      </c>
      <c r="C64" s="64">
        <v>234.86219899973224</v>
      </c>
      <c r="D64" s="140">
        <f t="shared" si="2"/>
        <v>0.1589290208664012</v>
      </c>
      <c r="F64" s="19" t="s">
        <v>223</v>
      </c>
      <c r="G64" s="93">
        <v>0.1589290208664012</v>
      </c>
    </row>
    <row r="65" spans="2:7" ht="21.75" customHeight="1" x14ac:dyDescent="0.2">
      <c r="B65" s="19" t="s">
        <v>236</v>
      </c>
      <c r="C65" s="64">
        <v>107.97503318999999</v>
      </c>
      <c r="D65" s="140">
        <f t="shared" si="2"/>
        <v>7.3065680113654358E-2</v>
      </c>
      <c r="F65" s="19" t="s">
        <v>236</v>
      </c>
      <c r="G65" s="93">
        <v>7.3065680113654358E-2</v>
      </c>
    </row>
    <row r="66" spans="2:7" ht="21.75" customHeight="1" x14ac:dyDescent="0.2">
      <c r="B66" s="19" t="s">
        <v>221</v>
      </c>
      <c r="C66" s="64">
        <v>54.435397189999996</v>
      </c>
      <c r="D66" s="140">
        <f t="shared" si="2"/>
        <v>3.6835916604400901E-2</v>
      </c>
      <c r="F66" s="19" t="s">
        <v>221</v>
      </c>
      <c r="G66" s="93">
        <v>3.6835916604400901E-2</v>
      </c>
    </row>
    <row r="67" spans="2:7" ht="24" customHeight="1" x14ac:dyDescent="0.2">
      <c r="B67" s="19" t="s">
        <v>222</v>
      </c>
      <c r="C67" s="64">
        <v>32.984675000000003</v>
      </c>
      <c r="D67" s="140">
        <f t="shared" si="2"/>
        <v>2.2320416498154472E-2</v>
      </c>
      <c r="F67" s="19" t="s">
        <v>222</v>
      </c>
      <c r="G67" s="93">
        <v>2.2320416498154472E-2</v>
      </c>
    </row>
    <row r="68" spans="2:7" ht="22.5" customHeight="1" x14ac:dyDescent="0.2">
      <c r="B68" s="19" t="s">
        <v>202</v>
      </c>
      <c r="C68" s="64">
        <v>20.797106499999995</v>
      </c>
      <c r="D68" s="140">
        <f t="shared" si="2"/>
        <v>1.4073204572622754E-2</v>
      </c>
      <c r="F68" s="19" t="s">
        <v>202</v>
      </c>
      <c r="G68" s="93">
        <v>1.4073204572622754E-2</v>
      </c>
    </row>
    <row r="69" spans="2:7" ht="23.25" customHeight="1" x14ac:dyDescent="0.2">
      <c r="B69" s="19" t="s">
        <v>206</v>
      </c>
      <c r="C69" s="64">
        <v>12.219469999999999</v>
      </c>
      <c r="D69" s="140">
        <f t="shared" si="2"/>
        <v>8.2687993677883313E-3</v>
      </c>
      <c r="F69" s="19" t="s">
        <v>206</v>
      </c>
      <c r="G69" s="93">
        <v>8.2687993677883313E-3</v>
      </c>
    </row>
    <row r="70" spans="2:7" ht="25.5" customHeight="1" x14ac:dyDescent="0.2">
      <c r="B70" s="19" t="s">
        <v>235</v>
      </c>
      <c r="C70" s="64">
        <v>11.093292979999969</v>
      </c>
      <c r="D70" s="140">
        <f t="shared" si="2"/>
        <v>7.5067260674738338E-3</v>
      </c>
      <c r="F70" s="19" t="s">
        <v>235</v>
      </c>
      <c r="G70" s="93">
        <v>7.5067260674738338E-3</v>
      </c>
    </row>
    <row r="71" spans="2:7" ht="25.5" customHeight="1" x14ac:dyDescent="0.2">
      <c r="B71" s="19" t="s">
        <v>224</v>
      </c>
      <c r="C71" s="64">
        <v>10.226815999999999</v>
      </c>
      <c r="D71" s="140">
        <f t="shared" si="2"/>
        <v>6.9203893192820633E-3</v>
      </c>
      <c r="F71" s="19" t="s">
        <v>224</v>
      </c>
      <c r="G71" s="93">
        <v>6.9203893192820633E-3</v>
      </c>
    </row>
    <row r="72" spans="2:7" ht="23.25" x14ac:dyDescent="0.2">
      <c r="B72" s="19" t="s">
        <v>225</v>
      </c>
      <c r="C72" s="64">
        <v>1.52061029</v>
      </c>
      <c r="D72" s="140">
        <f t="shared" si="2"/>
        <v>1.0289825503564747E-3</v>
      </c>
      <c r="F72" s="19" t="s">
        <v>225</v>
      </c>
      <c r="G72" s="93">
        <v>1.0289825503564747E-3</v>
      </c>
    </row>
    <row r="73" spans="2:7" ht="23.25" x14ac:dyDescent="0.2">
      <c r="B73" s="19" t="s">
        <v>220</v>
      </c>
      <c r="C73" s="64">
        <v>1.4877499999999999</v>
      </c>
      <c r="D73" s="140">
        <f t="shared" si="2"/>
        <v>1.0067463040072189E-3</v>
      </c>
      <c r="F73" s="19" t="s">
        <v>220</v>
      </c>
      <c r="G73" s="93">
        <v>1.0067463040072189E-3</v>
      </c>
    </row>
    <row r="74" spans="2:7" ht="23.25" x14ac:dyDescent="0.2">
      <c r="B74" s="19" t="s">
        <v>254</v>
      </c>
      <c r="C74" s="253">
        <v>0.85499999999999998</v>
      </c>
      <c r="D74" s="140">
        <f t="shared" si="2"/>
        <v>5.7857038475965191E-4</v>
      </c>
      <c r="F74" s="19" t="s">
        <v>254</v>
      </c>
      <c r="G74" s="93">
        <v>5.7857038475965191E-4</v>
      </c>
    </row>
    <row r="75" spans="2:7" ht="24" thickBot="1" x14ac:dyDescent="0.25">
      <c r="B75" s="27" t="s">
        <v>14</v>
      </c>
      <c r="C75" s="68">
        <f>SUM(C62:C74)</f>
        <v>1477.7804438697319</v>
      </c>
      <c r="D75" s="141">
        <f>SUM(D62:D74)</f>
        <v>1</v>
      </c>
      <c r="E75" s="244"/>
      <c r="F75" s="27" t="s">
        <v>14</v>
      </c>
      <c r="G75" s="188">
        <f>SUM(G62:G74)</f>
        <v>1</v>
      </c>
    </row>
    <row r="76" spans="2:7" ht="23.25" x14ac:dyDescent="0.2">
      <c r="B76" s="17"/>
      <c r="D76" s="71"/>
      <c r="E76" s="244"/>
    </row>
    <row r="77" spans="2:7" ht="23.25" x14ac:dyDescent="0.25">
      <c r="B77" s="17"/>
      <c r="C77" s="250">
        <f>C75+C90</f>
        <v>2119.5047625697366</v>
      </c>
      <c r="D77" s="71"/>
      <c r="E77" s="244"/>
    </row>
    <row r="78" spans="2:7" ht="27" customHeight="1" x14ac:dyDescent="0.65">
      <c r="B78" s="108" t="s">
        <v>268</v>
      </c>
      <c r="D78" s="71">
        <v>1000000</v>
      </c>
      <c r="E78" s="244"/>
    </row>
    <row r="79" spans="2:7" ht="23.25" x14ac:dyDescent="0.2">
      <c r="B79" s="299" t="s">
        <v>217</v>
      </c>
      <c r="C79" s="300" t="s">
        <v>260</v>
      </c>
      <c r="D79" s="300"/>
      <c r="E79" s="244"/>
      <c r="F79" s="299" t="s">
        <v>18</v>
      </c>
      <c r="G79" s="299" t="s">
        <v>17</v>
      </c>
    </row>
    <row r="80" spans="2:7" ht="23.25" x14ac:dyDescent="0.2">
      <c r="B80" s="299"/>
      <c r="C80" s="263" t="s">
        <v>200</v>
      </c>
      <c r="D80" s="61" t="s">
        <v>17</v>
      </c>
      <c r="E80" s="244"/>
      <c r="F80" s="299"/>
      <c r="G80" s="299"/>
    </row>
    <row r="81" spans="2:7" ht="23.25" x14ac:dyDescent="0.2">
      <c r="B81" s="19" t="s">
        <v>234</v>
      </c>
      <c r="C81" s="64">
        <v>298.71652699999999</v>
      </c>
      <c r="D81" s="140">
        <f t="shared" ref="D81:D89" si="3">C81/$C$90</f>
        <v>0.46549042680061642</v>
      </c>
      <c r="E81" s="244"/>
      <c r="F81" s="19" t="s">
        <v>234</v>
      </c>
      <c r="G81" s="93">
        <v>0.46549042680061642</v>
      </c>
    </row>
    <row r="82" spans="2:7" ht="23.25" x14ac:dyDescent="0.2">
      <c r="B82" s="19" t="s">
        <v>205</v>
      </c>
      <c r="C82" s="64">
        <v>192.12381669000462</v>
      </c>
      <c r="D82" s="140">
        <f t="shared" si="3"/>
        <v>0.29938684118938502</v>
      </c>
      <c r="E82" s="244"/>
      <c r="F82" s="19" t="s">
        <v>205</v>
      </c>
      <c r="G82" s="93">
        <v>0.29938684118938502</v>
      </c>
    </row>
    <row r="83" spans="2:7" ht="23.25" x14ac:dyDescent="0.2">
      <c r="B83" s="19" t="s">
        <v>272</v>
      </c>
      <c r="C83" s="64">
        <v>44.3354632</v>
      </c>
      <c r="D83" s="140">
        <f t="shared" si="3"/>
        <v>6.9088020989782811E-2</v>
      </c>
      <c r="E83" s="244"/>
      <c r="F83" s="19" t="s">
        <v>272</v>
      </c>
      <c r="G83" s="93">
        <v>6.9088020989782811E-2</v>
      </c>
    </row>
    <row r="84" spans="2:7" ht="23.25" x14ac:dyDescent="0.2">
      <c r="B84" s="19" t="s">
        <v>226</v>
      </c>
      <c r="C84" s="64">
        <v>39.075866839999932</v>
      </c>
      <c r="D84" s="140">
        <f t="shared" si="3"/>
        <v>6.0891983833742232E-2</v>
      </c>
      <c r="E84" s="244"/>
      <c r="F84" s="19" t="s">
        <v>226</v>
      </c>
      <c r="G84" s="93">
        <v>6.0891983833742232E-2</v>
      </c>
    </row>
    <row r="85" spans="2:7" ht="23.25" x14ac:dyDescent="0.2">
      <c r="B85" s="19" t="s">
        <v>229</v>
      </c>
      <c r="C85" s="64">
        <v>26.711300000000001</v>
      </c>
      <c r="D85" s="140">
        <f t="shared" si="3"/>
        <v>4.162426017158169E-2</v>
      </c>
      <c r="E85" s="244"/>
      <c r="F85" s="19" t="s">
        <v>229</v>
      </c>
      <c r="G85" s="93">
        <v>4.162426017158169E-2</v>
      </c>
    </row>
    <row r="86" spans="2:7" ht="23.25" x14ac:dyDescent="0.2">
      <c r="B86" s="19" t="s">
        <v>233</v>
      </c>
      <c r="C86" s="64">
        <v>21.4884305</v>
      </c>
      <c r="D86" s="140">
        <f t="shared" si="3"/>
        <v>3.3485454538377063E-2</v>
      </c>
      <c r="E86" s="244"/>
      <c r="F86" s="19" t="s">
        <v>233</v>
      </c>
      <c r="G86" s="93">
        <v>3.3485454538377063E-2</v>
      </c>
    </row>
    <row r="87" spans="2:7" ht="23.25" x14ac:dyDescent="0.2">
      <c r="B87" s="19" t="s">
        <v>227</v>
      </c>
      <c r="C87" s="64">
        <v>15.325416000000001</v>
      </c>
      <c r="D87" s="140">
        <f t="shared" si="3"/>
        <v>2.3881619495184466E-2</v>
      </c>
      <c r="E87" s="244"/>
      <c r="F87" s="19" t="s">
        <v>227</v>
      </c>
      <c r="G87" s="93">
        <v>2.3881619495184466E-2</v>
      </c>
    </row>
    <row r="88" spans="2:7" ht="23.25" x14ac:dyDescent="0.2">
      <c r="B88" s="19" t="s">
        <v>201</v>
      </c>
      <c r="C88" s="64">
        <v>2.753536</v>
      </c>
      <c r="D88" s="140">
        <f t="shared" si="3"/>
        <v>4.2908394146228884E-3</v>
      </c>
      <c r="E88" s="244"/>
      <c r="F88" s="19" t="s">
        <v>201</v>
      </c>
      <c r="G88" s="93">
        <v>4.2908394146228884E-3</v>
      </c>
    </row>
    <row r="89" spans="2:7" ht="23.25" x14ac:dyDescent="0.2">
      <c r="B89" s="19" t="s">
        <v>232</v>
      </c>
      <c r="C89" s="64">
        <v>1.19396247</v>
      </c>
      <c r="D89" s="140">
        <f t="shared" si="3"/>
        <v>1.860553566707135E-3</v>
      </c>
      <c r="E89" s="244"/>
      <c r="F89" s="19" t="s">
        <v>232</v>
      </c>
      <c r="G89" s="93">
        <v>1.860553566707135E-3</v>
      </c>
    </row>
    <row r="90" spans="2:7" ht="24" thickBot="1" x14ac:dyDescent="0.25">
      <c r="B90" s="27" t="s">
        <v>14</v>
      </c>
      <c r="C90" s="68">
        <f>SUM(C81:C89)</f>
        <v>641.72431870000469</v>
      </c>
      <c r="D90" s="141">
        <f>SUM(D81:D89)</f>
        <v>0.99999999999999978</v>
      </c>
      <c r="E90" s="244"/>
      <c r="F90" s="27" t="s">
        <v>14</v>
      </c>
      <c r="G90" s="188">
        <f>SUM(G81:G89)</f>
        <v>0.99999999999999978</v>
      </c>
    </row>
    <row r="91" spans="2:7" ht="27" customHeight="1" x14ac:dyDescent="0.2">
      <c r="E91" s="244"/>
    </row>
    <row r="92" spans="2:7" ht="24.75" x14ac:dyDescent="0.65">
      <c r="B92" s="108" t="s">
        <v>269</v>
      </c>
      <c r="D92" s="90">
        <v>1000000</v>
      </c>
      <c r="E92" s="90"/>
    </row>
    <row r="93" spans="2:7" ht="18.75" customHeight="1" x14ac:dyDescent="0.2">
      <c r="B93" s="299" t="s">
        <v>18</v>
      </c>
      <c r="C93" s="299" t="s">
        <v>270</v>
      </c>
      <c r="D93" s="299"/>
      <c r="E93" s="90"/>
      <c r="F93" s="299" t="s">
        <v>18</v>
      </c>
      <c r="G93" s="299" t="s">
        <v>17</v>
      </c>
    </row>
    <row r="94" spans="2:7" ht="23.25" x14ac:dyDescent="0.2">
      <c r="B94" s="299"/>
      <c r="C94" s="61" t="s">
        <v>200</v>
      </c>
      <c r="D94" s="61" t="s">
        <v>17</v>
      </c>
      <c r="E94" s="90"/>
      <c r="F94" s="299"/>
      <c r="G94" s="299"/>
    </row>
    <row r="95" spans="2:7" ht="21.75" customHeight="1" x14ac:dyDescent="0.2">
      <c r="B95" s="19" t="s">
        <v>218</v>
      </c>
      <c r="C95" s="64">
        <v>983.89825563999989</v>
      </c>
      <c r="D95" s="140">
        <f t="shared" ref="D95:D107" si="4">C95/$C$108</f>
        <v>0.37280606750553741</v>
      </c>
      <c r="E95" s="90"/>
      <c r="F95" s="19" t="s">
        <v>218</v>
      </c>
      <c r="G95" s="93">
        <v>0.37280606750553741</v>
      </c>
    </row>
    <row r="96" spans="2:7" ht="20.25" customHeight="1" x14ac:dyDescent="0.2">
      <c r="B96" s="19" t="s">
        <v>219</v>
      </c>
      <c r="C96" s="64">
        <v>735.63014270000008</v>
      </c>
      <c r="D96" s="140">
        <f t="shared" si="4"/>
        <v>0.2787355085411079</v>
      </c>
      <c r="E96" s="90"/>
      <c r="F96" s="19" t="s">
        <v>219</v>
      </c>
      <c r="G96" s="93">
        <v>0.2787355085411079</v>
      </c>
    </row>
    <row r="97" spans="2:10" ht="20.25" customHeight="1" x14ac:dyDescent="0.2">
      <c r="B97" s="19" t="s">
        <v>223</v>
      </c>
      <c r="C97" s="64">
        <v>441.10536999950375</v>
      </c>
      <c r="D97" s="140">
        <f t="shared" si="4"/>
        <v>0.16713797123069579</v>
      </c>
      <c r="E97" s="90"/>
      <c r="F97" s="19" t="s">
        <v>223</v>
      </c>
      <c r="G97" s="93">
        <v>0.16713797123069579</v>
      </c>
    </row>
    <row r="98" spans="2:10" ht="20.25" customHeight="1" x14ac:dyDescent="0.2">
      <c r="B98" s="19" t="s">
        <v>236</v>
      </c>
      <c r="C98" s="64">
        <v>220.46379909000001</v>
      </c>
      <c r="D98" s="140">
        <f t="shared" si="4"/>
        <v>8.3535306110092855E-2</v>
      </c>
      <c r="E98" s="90"/>
      <c r="F98" s="19" t="s">
        <v>236</v>
      </c>
      <c r="G98" s="93">
        <v>8.3535306110092855E-2</v>
      </c>
    </row>
    <row r="99" spans="2:10" ht="23.25" customHeight="1" x14ac:dyDescent="0.2">
      <c r="B99" s="19" t="s">
        <v>221</v>
      </c>
      <c r="C99" s="64">
        <v>93.648635060000004</v>
      </c>
      <c r="D99" s="140">
        <f t="shared" si="4"/>
        <v>3.5484135848243739E-2</v>
      </c>
      <c r="E99" s="90"/>
      <c r="F99" s="19" t="s">
        <v>221</v>
      </c>
      <c r="G99" s="93">
        <v>3.5484135848243739E-2</v>
      </c>
    </row>
    <row r="100" spans="2:10" ht="21" customHeight="1" x14ac:dyDescent="0.2">
      <c r="B100" s="19" t="s">
        <v>222</v>
      </c>
      <c r="C100" s="64">
        <v>63.347654000000006</v>
      </c>
      <c r="D100" s="140">
        <f t="shared" si="4"/>
        <v>2.4002877978556422E-2</v>
      </c>
      <c r="E100" s="90"/>
      <c r="F100" s="19" t="s">
        <v>222</v>
      </c>
      <c r="G100" s="93">
        <v>2.4002877978556422E-2</v>
      </c>
    </row>
    <row r="101" spans="2:10" ht="20.25" customHeight="1" x14ac:dyDescent="0.2">
      <c r="B101" s="19" t="s">
        <v>202</v>
      </c>
      <c r="C101" s="64">
        <v>43.507149499999997</v>
      </c>
      <c r="D101" s="140">
        <f t="shared" si="4"/>
        <v>1.6485169295193031E-2</v>
      </c>
      <c r="E101" s="90"/>
      <c r="F101" s="19" t="s">
        <v>202</v>
      </c>
      <c r="G101" s="93">
        <v>1.6485169295193031E-2</v>
      </c>
    </row>
    <row r="102" spans="2:10" ht="22.5" customHeight="1" x14ac:dyDescent="0.2">
      <c r="B102" s="19" t="s">
        <v>206</v>
      </c>
      <c r="C102" s="64">
        <v>18.23057</v>
      </c>
      <c r="D102" s="140">
        <f t="shared" si="4"/>
        <v>6.9076930171641611E-3</v>
      </c>
      <c r="E102" s="90"/>
      <c r="F102" s="19" t="s">
        <v>206</v>
      </c>
      <c r="G102" s="93">
        <v>6.9076930171641611E-3</v>
      </c>
    </row>
    <row r="103" spans="2:10" ht="21.75" customHeight="1" x14ac:dyDescent="0.2">
      <c r="B103" s="19" t="s">
        <v>235</v>
      </c>
      <c r="C103" s="64">
        <v>17.340214979999971</v>
      </c>
      <c r="D103" s="140">
        <f t="shared" si="4"/>
        <v>6.5703311489147716E-3</v>
      </c>
      <c r="E103" s="90"/>
      <c r="F103" s="19" t="s">
        <v>235</v>
      </c>
      <c r="G103" s="93">
        <v>6.5703311489147716E-3</v>
      </c>
    </row>
    <row r="104" spans="2:10" ht="24" customHeight="1" x14ac:dyDescent="0.2">
      <c r="B104" s="19" t="s">
        <v>224</v>
      </c>
      <c r="C104" s="64">
        <v>14.680600999999999</v>
      </c>
      <c r="D104" s="140">
        <f t="shared" si="4"/>
        <v>5.5625844400626632E-3</v>
      </c>
      <c r="E104" s="90"/>
      <c r="F104" s="19" t="s">
        <v>224</v>
      </c>
      <c r="G104" s="93">
        <v>5.5625844400626632E-3</v>
      </c>
    </row>
    <row r="105" spans="2:10" ht="23.25" x14ac:dyDescent="0.2">
      <c r="B105" s="19" t="s">
        <v>220</v>
      </c>
      <c r="C105" s="64">
        <v>3.8384499999999999</v>
      </c>
      <c r="D105" s="140">
        <f t="shared" si="4"/>
        <v>1.4544160858236343E-3</v>
      </c>
      <c r="E105" s="90"/>
      <c r="F105" s="19" t="s">
        <v>220</v>
      </c>
      <c r="G105" s="93">
        <v>1.4544160858236343E-3</v>
      </c>
      <c r="H105" s="219"/>
      <c r="I105" s="220"/>
      <c r="J105" s="90"/>
    </row>
    <row r="106" spans="2:10" ht="22.5" customHeight="1" x14ac:dyDescent="0.2">
      <c r="B106" s="19" t="s">
        <v>225</v>
      </c>
      <c r="C106" s="64">
        <v>2.6232633600000002</v>
      </c>
      <c r="D106" s="140">
        <f t="shared" si="4"/>
        <v>9.9397319963416358E-4</v>
      </c>
      <c r="E106" s="90"/>
      <c r="F106" s="19" t="s">
        <v>225</v>
      </c>
      <c r="G106" s="93">
        <v>9.9397319963416358E-4</v>
      </c>
      <c r="H106" s="219"/>
      <c r="I106" s="220"/>
      <c r="J106" s="90"/>
    </row>
    <row r="107" spans="2:10" ht="23.25" customHeight="1" x14ac:dyDescent="0.2">
      <c r="B107" s="19" t="s">
        <v>254</v>
      </c>
      <c r="C107" s="64">
        <v>0.85499999999999998</v>
      </c>
      <c r="D107" s="252">
        <f t="shared" si="4"/>
        <v>3.2396559897333751E-4</v>
      </c>
      <c r="E107" s="90"/>
      <c r="F107" s="19" t="s">
        <v>254</v>
      </c>
      <c r="G107" s="251">
        <v>3.2396559897333751E-4</v>
      </c>
      <c r="H107" s="214"/>
      <c r="I107" s="215"/>
      <c r="J107" s="90"/>
    </row>
    <row r="108" spans="2:10" ht="22.5" customHeight="1" thickBot="1" x14ac:dyDescent="0.25">
      <c r="B108" s="27" t="s">
        <v>14</v>
      </c>
      <c r="C108" s="68">
        <f>SUM(C95:C107)</f>
        <v>2639.169105329504</v>
      </c>
      <c r="D108" s="141">
        <f>SUM(D95:D107)</f>
        <v>0.99999999999999989</v>
      </c>
      <c r="F108" s="27" t="s">
        <v>14</v>
      </c>
      <c r="G108" s="188">
        <v>1</v>
      </c>
      <c r="H108" s="214"/>
      <c r="I108" s="215"/>
      <c r="J108" s="90"/>
    </row>
    <row r="109" spans="2:10" ht="23.25" customHeight="1" x14ac:dyDescent="0.25">
      <c r="C109" s="250">
        <f>C108+C124</f>
        <v>4006.6792774795085</v>
      </c>
      <c r="H109" s="214"/>
      <c r="I109" s="215"/>
      <c r="J109" s="90"/>
    </row>
    <row r="110" spans="2:10" ht="23.25" customHeight="1" x14ac:dyDescent="0.65">
      <c r="B110" s="108" t="s">
        <v>271</v>
      </c>
      <c r="D110">
        <v>1000000</v>
      </c>
      <c r="H110" s="214"/>
      <c r="I110" s="215"/>
      <c r="J110" s="90"/>
    </row>
    <row r="111" spans="2:10" ht="21" customHeight="1" x14ac:dyDescent="0.2">
      <c r="B111" s="299" t="s">
        <v>217</v>
      </c>
      <c r="C111" s="299" t="s">
        <v>270</v>
      </c>
      <c r="D111" s="299"/>
      <c r="F111" s="299" t="s">
        <v>18</v>
      </c>
      <c r="G111" s="299" t="s">
        <v>17</v>
      </c>
      <c r="H111" s="90"/>
      <c r="I111" s="214"/>
      <c r="J111" s="215"/>
    </row>
    <row r="112" spans="2:10" ht="20.25" customHeight="1" x14ac:dyDescent="0.2">
      <c r="B112" s="299"/>
      <c r="C112" s="61" t="s">
        <v>200</v>
      </c>
      <c r="D112" s="61" t="s">
        <v>17</v>
      </c>
      <c r="F112" s="299"/>
      <c r="G112" s="299"/>
      <c r="H112" s="90"/>
      <c r="I112" s="214"/>
      <c r="J112" s="215"/>
    </row>
    <row r="113" spans="2:10" ht="23.25" customHeight="1" x14ac:dyDescent="0.2">
      <c r="B113" s="19" t="s">
        <v>204</v>
      </c>
      <c r="C113" s="64">
        <v>640.11033599999996</v>
      </c>
      <c r="D113" s="140">
        <f t="shared" ref="D113:D123" si="5">C113/$C$124</f>
        <v>0.46808451522785838</v>
      </c>
      <c r="F113" s="19" t="s">
        <v>204</v>
      </c>
      <c r="G113" s="93">
        <v>0.46808451522785838</v>
      </c>
      <c r="H113" s="90"/>
      <c r="I113" s="90"/>
      <c r="J113" s="90"/>
    </row>
    <row r="114" spans="2:10" ht="23.25" customHeight="1" x14ac:dyDescent="0.2">
      <c r="B114" s="19" t="s">
        <v>255</v>
      </c>
      <c r="C114" s="64">
        <v>403.20205953000459</v>
      </c>
      <c r="D114" s="140">
        <f t="shared" si="5"/>
        <v>0.29484391980506358</v>
      </c>
      <c r="F114" s="19" t="s">
        <v>255</v>
      </c>
      <c r="G114" s="93">
        <v>0.29484391980506358</v>
      </c>
      <c r="H114" s="90"/>
      <c r="I114" s="221"/>
      <c r="J114" s="90"/>
    </row>
    <row r="115" spans="2:10" ht="20.25" customHeight="1" x14ac:dyDescent="0.2">
      <c r="B115" s="19" t="s">
        <v>272</v>
      </c>
      <c r="C115" s="64">
        <v>84.79908388000004</v>
      </c>
      <c r="D115" s="140">
        <f t="shared" si="5"/>
        <v>6.2009837737936981E-2</v>
      </c>
      <c r="F115" s="19" t="s">
        <v>272</v>
      </c>
      <c r="G115" s="93">
        <v>6.2009837737936981E-2</v>
      </c>
      <c r="H115" s="90"/>
      <c r="I115" s="221"/>
      <c r="J115" s="90"/>
    </row>
    <row r="116" spans="2:10" ht="20.25" customHeight="1" x14ac:dyDescent="0.2">
      <c r="B116" s="19" t="s">
        <v>226</v>
      </c>
      <c r="C116" s="64">
        <v>71.996676739999813</v>
      </c>
      <c r="D116" s="140">
        <f t="shared" si="5"/>
        <v>5.2648000875054835E-2</v>
      </c>
      <c r="F116" s="19" t="s">
        <v>226</v>
      </c>
      <c r="G116" s="93">
        <v>5.2648000875054835E-2</v>
      </c>
      <c r="H116" s="90"/>
      <c r="I116" s="221"/>
      <c r="J116" s="90"/>
    </row>
    <row r="117" spans="2:10" ht="23.25" customHeight="1" x14ac:dyDescent="0.2">
      <c r="B117" s="19" t="s">
        <v>258</v>
      </c>
      <c r="C117" s="64">
        <v>51.299145499999995</v>
      </c>
      <c r="D117" s="140">
        <f t="shared" si="5"/>
        <v>3.7512807249797123E-2</v>
      </c>
      <c r="F117" s="19" t="s">
        <v>258</v>
      </c>
      <c r="G117" s="93">
        <v>3.7512807249797123E-2</v>
      </c>
    </row>
    <row r="118" spans="2:10" ht="21.75" customHeight="1" x14ac:dyDescent="0.2">
      <c r="B118" s="19" t="s">
        <v>229</v>
      </c>
      <c r="C118" s="64">
        <v>44.641060000000003</v>
      </c>
      <c r="D118" s="140">
        <f t="shared" si="5"/>
        <v>3.2644042369217023E-2</v>
      </c>
      <c r="F118" s="19" t="s">
        <v>229</v>
      </c>
      <c r="G118" s="93">
        <v>3.2644042369217023E-2</v>
      </c>
    </row>
    <row r="119" spans="2:10" ht="20.25" customHeight="1" x14ac:dyDescent="0.2">
      <c r="B119" s="19" t="s">
        <v>256</v>
      </c>
      <c r="C119" s="64">
        <v>37.220692999999997</v>
      </c>
      <c r="D119" s="140">
        <f t="shared" si="5"/>
        <v>2.7217854578354975E-2</v>
      </c>
      <c r="F119" s="19" t="s">
        <v>256</v>
      </c>
      <c r="G119" s="93">
        <v>2.7217854578354975E-2</v>
      </c>
    </row>
    <row r="120" spans="2:10" ht="23.25" x14ac:dyDescent="0.2">
      <c r="B120" s="19" t="s">
        <v>257</v>
      </c>
      <c r="C120" s="64">
        <v>26.489916000000001</v>
      </c>
      <c r="D120" s="140">
        <f t="shared" si="5"/>
        <v>1.9370909657185555E-2</v>
      </c>
      <c r="F120" s="19" t="s">
        <v>257</v>
      </c>
      <c r="G120" s="93">
        <v>1.9370909657185555E-2</v>
      </c>
    </row>
    <row r="121" spans="2:10" ht="23.25" x14ac:dyDescent="0.2">
      <c r="B121" s="19" t="s">
        <v>228</v>
      </c>
      <c r="C121" s="64">
        <v>2.9140000000000001</v>
      </c>
      <c r="D121" s="140">
        <f t="shared" si="5"/>
        <v>2.1308799446943779E-3</v>
      </c>
      <c r="F121" s="19" t="s">
        <v>228</v>
      </c>
      <c r="G121" s="93">
        <v>2.1308799446943779E-3</v>
      </c>
    </row>
    <row r="122" spans="2:10" ht="23.25" x14ac:dyDescent="0.2">
      <c r="B122" s="19" t="s">
        <v>231</v>
      </c>
      <c r="C122" s="64">
        <v>2.5001245000000001</v>
      </c>
      <c r="D122" s="140">
        <f t="shared" si="5"/>
        <v>1.8282310076489562E-3</v>
      </c>
      <c r="F122" s="19" t="s">
        <v>231</v>
      </c>
      <c r="G122" s="93">
        <v>1.8282310076489562E-3</v>
      </c>
    </row>
    <row r="123" spans="2:10" ht="23.25" x14ac:dyDescent="0.2">
      <c r="B123" s="19" t="s">
        <v>230</v>
      </c>
      <c r="C123" s="64">
        <v>2.3370769999999998</v>
      </c>
      <c r="D123" s="140">
        <f t="shared" si="5"/>
        <v>1.7090015471882298E-3</v>
      </c>
      <c r="F123" s="19" t="s">
        <v>230</v>
      </c>
      <c r="G123" s="93">
        <v>1.7090015471882298E-3</v>
      </c>
    </row>
    <row r="124" spans="2:10" ht="24" thickBot="1" x14ac:dyDescent="0.25">
      <c r="B124" s="27" t="s">
        <v>14</v>
      </c>
      <c r="C124" s="68">
        <f>SUM(C113:C123)</f>
        <v>1367.5101721500043</v>
      </c>
      <c r="D124" s="141">
        <f>SUM(D113:D123)</f>
        <v>1.0000000000000002</v>
      </c>
      <c r="F124" s="27" t="s">
        <v>14</v>
      </c>
      <c r="G124" s="188">
        <v>1</v>
      </c>
    </row>
    <row r="125" spans="2:10" ht="15" x14ac:dyDescent="0.25">
      <c r="B125" s="245"/>
      <c r="C125" s="112"/>
      <c r="D125" s="112"/>
    </row>
    <row r="126" spans="2:10" ht="23.25" x14ac:dyDescent="0.2">
      <c r="C126" s="71"/>
      <c r="D126" s="112"/>
      <c r="I126" s="219"/>
      <c r="J126" s="220"/>
    </row>
    <row r="127" spans="2:10" ht="23.25" x14ac:dyDescent="0.2">
      <c r="I127" s="219"/>
      <c r="J127" s="220"/>
    </row>
    <row r="128" spans="2:10" ht="23.25" x14ac:dyDescent="0.2">
      <c r="I128" s="214"/>
      <c r="J128" s="215"/>
    </row>
    <row r="129" spans="5:10" ht="23.25" x14ac:dyDescent="0.2">
      <c r="I129" s="214"/>
      <c r="J129" s="215"/>
    </row>
    <row r="130" spans="5:10" ht="23.25" x14ac:dyDescent="0.2">
      <c r="I130" s="214"/>
      <c r="J130" s="215"/>
    </row>
    <row r="131" spans="5:10" ht="23.25" x14ac:dyDescent="0.2">
      <c r="I131" s="214"/>
      <c r="J131" s="215"/>
    </row>
    <row r="132" spans="5:10" ht="23.25" x14ac:dyDescent="0.2">
      <c r="I132" s="214"/>
      <c r="J132" s="215"/>
    </row>
    <row r="133" spans="5:10" ht="23.25" x14ac:dyDescent="0.2">
      <c r="I133" s="214"/>
      <c r="J133" s="215"/>
    </row>
    <row r="134" spans="5:10" ht="23.25" x14ac:dyDescent="0.2">
      <c r="I134" s="214"/>
      <c r="J134" s="215"/>
    </row>
    <row r="135" spans="5:10" ht="23.25" x14ac:dyDescent="0.2">
      <c r="I135" s="214"/>
      <c r="J135" s="215"/>
    </row>
    <row r="136" spans="5:10" ht="23.25" x14ac:dyDescent="0.2">
      <c r="I136" s="214"/>
      <c r="J136" s="215"/>
    </row>
    <row r="137" spans="5:10" ht="23.25" x14ac:dyDescent="0.2">
      <c r="I137" s="214"/>
      <c r="J137" s="215"/>
    </row>
    <row r="138" spans="5:10" ht="23.25" x14ac:dyDescent="0.2">
      <c r="I138" s="214"/>
      <c r="J138" s="215"/>
    </row>
    <row r="139" spans="5:10" x14ac:dyDescent="0.2">
      <c r="I139" s="90"/>
      <c r="J139" s="222"/>
    </row>
    <row r="140" spans="5:10" ht="23.25" x14ac:dyDescent="0.2">
      <c r="I140" s="221"/>
      <c r="J140" s="90"/>
    </row>
    <row r="141" spans="5:10" ht="23.25" x14ac:dyDescent="0.2">
      <c r="I141" s="221"/>
      <c r="J141" s="90"/>
    </row>
    <row r="143" spans="5:10" x14ac:dyDescent="0.2">
      <c r="E143">
        <f>SUM(C140:C156)</f>
        <v>0</v>
      </c>
      <c r="I143" s="86"/>
    </row>
    <row r="144" spans="5:10" x14ac:dyDescent="0.2">
      <c r="I144" s="86"/>
    </row>
    <row r="145" spans="4:9" x14ac:dyDescent="0.2">
      <c r="I145" s="86"/>
    </row>
    <row r="146" spans="4:9" x14ac:dyDescent="0.2">
      <c r="I146" s="86"/>
    </row>
    <row r="147" spans="4:9" x14ac:dyDescent="0.2">
      <c r="I147" s="86"/>
    </row>
    <row r="152" spans="4:9" x14ac:dyDescent="0.2">
      <c r="E152" s="112"/>
    </row>
    <row r="153" spans="4:9" x14ac:dyDescent="0.2">
      <c r="D153" s="112"/>
      <c r="E153" s="112"/>
    </row>
    <row r="154" spans="4:9" x14ac:dyDescent="0.2">
      <c r="D154" s="112"/>
      <c r="E154" s="112"/>
    </row>
    <row r="155" spans="4:9" x14ac:dyDescent="0.2">
      <c r="D155" s="112"/>
      <c r="E155" s="112"/>
    </row>
    <row r="156" spans="4:9" x14ac:dyDescent="0.2">
      <c r="D156" s="112"/>
      <c r="E156" s="112"/>
    </row>
    <row r="157" spans="4:9" x14ac:dyDescent="0.2">
      <c r="D157" s="112"/>
      <c r="E157" s="112"/>
    </row>
    <row r="158" spans="4:9" x14ac:dyDescent="0.2">
      <c r="D158" s="112"/>
      <c r="E158" s="112"/>
    </row>
    <row r="159" spans="4:9" x14ac:dyDescent="0.2">
      <c r="D159" s="112"/>
      <c r="E159" s="112"/>
    </row>
    <row r="160" spans="4:9" x14ac:dyDescent="0.2">
      <c r="D160" s="112"/>
      <c r="E160" s="112"/>
    </row>
    <row r="161" spans="4:8" x14ac:dyDescent="0.2">
      <c r="D161" s="112"/>
      <c r="E161" s="112"/>
    </row>
    <row r="162" spans="4:8" x14ac:dyDescent="0.2">
      <c r="D162" s="112"/>
      <c r="E162" s="112"/>
      <c r="H162" s="86"/>
    </row>
    <row r="163" spans="4:8" ht="21.75" customHeight="1" x14ac:dyDescent="0.2">
      <c r="D163" s="112"/>
      <c r="E163" s="112"/>
      <c r="H163" s="86"/>
    </row>
    <row r="164" spans="4:8" ht="23.25" customHeight="1" x14ac:dyDescent="0.2">
      <c r="D164" s="112"/>
      <c r="E164" s="112"/>
      <c r="H164" s="86"/>
    </row>
    <row r="165" spans="4:8" ht="24.75" customHeight="1" x14ac:dyDescent="0.2">
      <c r="D165" s="112"/>
      <c r="E165" s="112"/>
      <c r="H165" s="86"/>
    </row>
    <row r="166" spans="4:8" ht="26.25" customHeight="1" x14ac:dyDescent="0.2">
      <c r="D166" s="112"/>
      <c r="E166" s="112"/>
      <c r="H166" s="86"/>
    </row>
    <row r="167" spans="4:8" ht="22.5" customHeight="1" x14ac:dyDescent="0.2">
      <c r="D167" s="112"/>
      <c r="E167" s="112"/>
      <c r="H167" s="86"/>
    </row>
    <row r="168" spans="4:8" ht="18.75" customHeight="1" x14ac:dyDescent="0.2">
      <c r="D168" s="112"/>
      <c r="E168" s="112"/>
      <c r="H168" s="86"/>
    </row>
    <row r="169" spans="4:8" ht="24" customHeight="1" x14ac:dyDescent="0.2">
      <c r="E169" s="112"/>
      <c r="H169" s="86"/>
    </row>
    <row r="170" spans="4:8" ht="14.45" customHeight="1" x14ac:dyDescent="0.2">
      <c r="E170" s="112"/>
      <c r="H170" s="86"/>
    </row>
    <row r="171" spans="4:8" ht="14.45" customHeight="1" x14ac:dyDescent="0.2">
      <c r="E171" s="112"/>
      <c r="H171" s="86"/>
    </row>
    <row r="172" spans="4:8" ht="14.45" customHeight="1" x14ac:dyDescent="0.2">
      <c r="E172" s="112"/>
      <c r="H172" s="86"/>
    </row>
    <row r="173" spans="4:8" ht="14.45" customHeight="1" x14ac:dyDescent="0.2"/>
    <row r="174" spans="4:8" ht="14.45" customHeight="1" x14ac:dyDescent="0.2"/>
    <row r="175" spans="4:8" ht="14.45" customHeight="1" x14ac:dyDescent="0.2"/>
    <row r="176" spans="4:8" ht="14.45" customHeight="1" x14ac:dyDescent="0.2"/>
    <row r="178" spans="8:8" ht="23.25" x14ac:dyDescent="0.2">
      <c r="H178" s="79"/>
    </row>
    <row r="190" spans="8:8" x14ac:dyDescent="0.2">
      <c r="H190" s="86"/>
    </row>
    <row r="191" spans="8:8" ht="22.5" customHeight="1" x14ac:dyDescent="0.2">
      <c r="H191" s="86"/>
    </row>
    <row r="192" spans="8:8" ht="25.5" customHeight="1" x14ac:dyDescent="0.2">
      <c r="H192" s="86"/>
    </row>
    <row r="193" spans="8:8" ht="23.25" customHeight="1" x14ac:dyDescent="0.2">
      <c r="H193" s="86"/>
    </row>
    <row r="194" spans="8:8" ht="25.5" customHeight="1" x14ac:dyDescent="0.2">
      <c r="H194" s="86"/>
    </row>
    <row r="195" spans="8:8" ht="21.75" customHeight="1" x14ac:dyDescent="0.2">
      <c r="H195" s="86"/>
    </row>
    <row r="196" spans="8:8" ht="21.75" customHeight="1" x14ac:dyDescent="0.2">
      <c r="H196" s="86"/>
    </row>
    <row r="197" spans="8:8" ht="15.6" customHeight="1" x14ac:dyDescent="0.2">
      <c r="H197" s="86"/>
    </row>
    <row r="198" spans="8:8" ht="15.6" customHeight="1" x14ac:dyDescent="0.2">
      <c r="H198" s="86"/>
    </row>
    <row r="199" spans="8:8" ht="15.6" customHeight="1" x14ac:dyDescent="0.2">
      <c r="H199" s="86"/>
    </row>
    <row r="200" spans="8:8" ht="15.6" customHeight="1" x14ac:dyDescent="0.2">
      <c r="H200" s="86"/>
    </row>
    <row r="201" spans="8:8" ht="15.6" customHeight="1" x14ac:dyDescent="0.2">
      <c r="H201" s="86"/>
    </row>
    <row r="202" spans="8:8" ht="15.6" customHeight="1" x14ac:dyDescent="0.2">
      <c r="H202" s="86"/>
    </row>
    <row r="203" spans="8:8" ht="15.6" customHeight="1" x14ac:dyDescent="0.2"/>
    <row r="204" spans="8:8" ht="15.6" customHeight="1" x14ac:dyDescent="0.2"/>
    <row r="205" spans="8:8" ht="15.6" customHeight="1" x14ac:dyDescent="0.2"/>
    <row r="206" spans="8:8" ht="15.6" customHeight="1" x14ac:dyDescent="0.2"/>
    <row r="207" spans="8:8" ht="15.6" customHeight="1" x14ac:dyDescent="0.2"/>
    <row r="208" spans="8:8" ht="15.6" customHeight="1" x14ac:dyDescent="0.2"/>
  </sheetData>
  <sortState ref="B23:D32">
    <sortCondition descending="1" ref="C23:C32"/>
  </sortState>
  <mergeCells count="24">
    <mergeCell ref="C21:D21"/>
    <mergeCell ref="F21:F22"/>
    <mergeCell ref="G21:G22"/>
    <mergeCell ref="E35:E36"/>
    <mergeCell ref="B38:B39"/>
    <mergeCell ref="C38:D38"/>
    <mergeCell ref="F38:F39"/>
    <mergeCell ref="G38:G39"/>
    <mergeCell ref="B60:B61"/>
    <mergeCell ref="C60:D60"/>
    <mergeCell ref="F60:F61"/>
    <mergeCell ref="G60:G61"/>
    <mergeCell ref="B79:B80"/>
    <mergeCell ref="C79:D79"/>
    <mergeCell ref="F79:F80"/>
    <mergeCell ref="G79:G80"/>
    <mergeCell ref="B93:B94"/>
    <mergeCell ref="C93:D93"/>
    <mergeCell ref="F93:F94"/>
    <mergeCell ref="G93:G94"/>
    <mergeCell ref="B111:B112"/>
    <mergeCell ref="C111:D111"/>
    <mergeCell ref="F111:F112"/>
    <mergeCell ref="G111:G1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التأمين فبراير 2022</vt:lpstr>
      <vt:lpstr>سوق رأس المال فبراير  2022</vt:lpstr>
      <vt:lpstr>Sheet4</vt:lpstr>
      <vt:lpstr>التمويل العقاري فبراير 2022</vt:lpstr>
      <vt:lpstr>التأجير التمويلي فبراير 2022</vt:lpstr>
      <vt:lpstr>التخصيم فبراير  2022</vt:lpstr>
      <vt:lpstr>تمويل متناهي الصغر فبراير 2022</vt:lpstr>
      <vt:lpstr>التمويل الاستهلاكي فبراير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 Sayed Ahmed</dc:creator>
  <cp:lastModifiedBy>shaymaa Ahmed Ramadan</cp:lastModifiedBy>
  <cp:lastPrinted>2019-07-29T12:26:00Z</cp:lastPrinted>
  <dcterms:created xsi:type="dcterms:W3CDTF">2019-07-02T11:21:35Z</dcterms:created>
  <dcterms:modified xsi:type="dcterms:W3CDTF">2022-04-17T08:26:27Z</dcterms:modified>
</cp:coreProperties>
</file>